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19320" windowHeight="8130" tabRatio="961" activeTab="4"/>
  </bookViews>
  <sheets>
    <sheet name="1.เป้าหมาย" sheetId="2" r:id="rId1"/>
    <sheet name="2.1ฐาน_สรุปหลักสูตร_รวม_58." sheetId="47" r:id="rId2"/>
    <sheet name="2.2สรุปหลักสูตร_อ.1_58" sheetId="46" r:id="rId3"/>
    <sheet name="ผลประเมินหลักสูตร+" sheetId="41" state="hidden" r:id="rId4"/>
    <sheet name="3.1ผลงานคณะ" sheetId="7" r:id="rId5"/>
    <sheet name="3.2วิเคราะห์-คณะ" sheetId="40" r:id="rId6"/>
    <sheet name="ส1-เภสัช" sheetId="5" state="hidden" r:id="rId7"/>
    <sheet name="ส 1-1-เภสัช" sheetId="6" state="hidden" r:id="rId8"/>
    <sheet name="ส1-แพทย์" sheetId="11" state="hidden" r:id="rId9"/>
    <sheet name="ส 1-1-แพทย์" sheetId="12" state="hidden" r:id="rId10"/>
    <sheet name="ส1-พยาบาล" sheetId="13" state="hidden" r:id="rId11"/>
    <sheet name="ส 1-1-พยาบาล" sheetId="14" state="hidden" r:id="rId12"/>
    <sheet name="ส1-วิทย์" sheetId="15" state="hidden" r:id="rId13"/>
    <sheet name="ส 1-1-วิทย์" sheetId="16" state="hidden" r:id="rId14"/>
    <sheet name="ส1-วิศวะ" sheetId="17" state="hidden" r:id="rId15"/>
    <sheet name="ส 1-1-วิศวะ" sheetId="18" state="hidden" r:id="rId16"/>
    <sheet name="ส1-เกษตร" sheetId="19" state="hidden" r:id="rId17"/>
    <sheet name="ส 1-1-เกษตร" sheetId="20" state="hidden" r:id="rId18"/>
    <sheet name="ส1-ศ.ประยุกต์" sheetId="22" state="hidden" r:id="rId19"/>
    <sheet name="ส 1-1-ศ.ประยุกต์" sheetId="23" state="hidden" r:id="rId20"/>
    <sheet name="ส1-ศิลป" sheetId="24" state="hidden" r:id="rId21"/>
    <sheet name="ส 1-1-ศิลป" sheetId="25" state="hidden" r:id="rId22"/>
    <sheet name="ส1-บริหาร" sheetId="27" state="hidden" r:id="rId23"/>
    <sheet name="ส 1-1-บริหาร" sheetId="28" state="hidden" r:id="rId24"/>
    <sheet name="ส1-นิติ" sheetId="30" state="hidden" r:id="rId25"/>
    <sheet name="ส 1-1-นิติ" sheetId="31" state="hidden" r:id="rId26"/>
    <sheet name="ส1-รัฐ" sheetId="32" state="hidden" r:id="rId27"/>
    <sheet name="ส 1-1-รัฐ" sheetId="33" state="hidden" r:id="rId28"/>
    <sheet name="4.1ผลงานสถาบัน" sheetId="50" state="hidden" r:id="rId29"/>
    <sheet name="ส1_ภาพรวมสถาบัน" sheetId="52" state="hidden" r:id="rId30"/>
    <sheet name="ส2-วิเคราะห์สถาบัน" sheetId="51" state="hidden" r:id="rId31"/>
    <sheet name="ส1-ภาพรวม_สถาบัน (2)" sheetId="53" state="hidden" r:id="rId32"/>
  </sheets>
  <externalReferences>
    <externalReference r:id="rId33"/>
    <externalReference r:id="rId34"/>
    <externalReference r:id="rId35"/>
  </externalReferences>
  <definedNames>
    <definedName name="_xlnm._FilterDatabase" localSheetId="1" hidden="1">'2.1ฐาน_สรุปหลักสูตร_รวม_58.'!$A$4:$AM$103</definedName>
    <definedName name="_xlnm._FilterDatabase" localSheetId="2" hidden="1">'2.2สรุปหลักสูตร_อ.1_58'!$A$4:$T$107</definedName>
    <definedName name="_xlnm.Print_Area" localSheetId="4">'3.1ผลงานคณะ'!$A$1:$BJ$165</definedName>
    <definedName name="_xlnm.Print_Area" localSheetId="28">'4.1ผลงานสถาบัน'!$A$3:$BQ$158</definedName>
    <definedName name="_xlnm.Print_Area" localSheetId="29">ส1_ภาพรวมสถาบัน!$A$1:$BS$43</definedName>
    <definedName name="_xlnm.Print_Area" localSheetId="31">'ส1-ภาพรวม_สถาบัน (2)'!$A$1:$BS$43</definedName>
    <definedName name="_xlnm.Print_Titles" localSheetId="1">'2.1ฐาน_สรุปหลักสูตร_รวม_58.'!$2:$4</definedName>
    <definedName name="_xlnm.Print_Titles" localSheetId="4">'3.1ผลงานคณะ'!$A:$D,'3.1ผลงานคณะ'!$3:$6</definedName>
    <definedName name="_xlnm.Print_Titles" localSheetId="28">'4.1ผลงานสถาบัน'!$A:$E,'4.1ผลงานสถาบัน'!$3:$5</definedName>
    <definedName name="_xlnm.Print_Titles" localSheetId="29">ส1_ภาพรวมสถาบัน!$B:$F,ส1_ภาพรวมสถาบัน!$3:$6</definedName>
    <definedName name="_xlnm.Print_Titles" localSheetId="31">'ส1-ภาพรวม_สถาบัน (2)'!$B:$F,'ส1-ภาพรวม_สถาบัน (2)'!$3:$6</definedName>
  </definedNames>
  <calcPr calcId="125725"/>
</workbook>
</file>

<file path=xl/calcChain.xml><?xml version="1.0" encoding="utf-8"?>
<calcChain xmlns="http://schemas.openxmlformats.org/spreadsheetml/2006/main">
  <c r="Y9" i="50"/>
  <c r="BM13"/>
  <c r="BM12"/>
  <c r="BM11"/>
  <c r="BL68" l="1"/>
  <c r="AI21" l="1"/>
  <c r="AI22"/>
  <c r="AS111" i="7"/>
  <c r="AS109"/>
  <c r="AS107"/>
  <c r="AS105"/>
  <c r="AS103"/>
  <c r="AS101"/>
  <c r="AS99"/>
  <c r="AS97"/>
  <c r="AS95"/>
  <c r="AS93"/>
  <c r="AS91"/>
  <c r="AS70"/>
  <c r="AT70" s="1"/>
  <c r="AS57"/>
  <c r="AT32"/>
  <c r="AS17"/>
  <c r="AD111" l="1"/>
  <c r="AD109"/>
  <c r="AD107"/>
  <c r="AD105"/>
  <c r="AD103"/>
  <c r="AD101"/>
  <c r="AD99"/>
  <c r="AD97"/>
  <c r="AD95"/>
  <c r="AD93"/>
  <c r="AD91"/>
  <c r="AD70"/>
  <c r="AE70" s="1"/>
  <c r="AD57"/>
  <c r="AE32"/>
  <c r="AD17"/>
  <c r="Y111" l="1"/>
  <c r="Y109"/>
  <c r="Y107"/>
  <c r="Y105"/>
  <c r="Y103"/>
  <c r="Y101"/>
  <c r="Y99"/>
  <c r="Y97"/>
  <c r="Y95"/>
  <c r="Y93"/>
  <c r="Y91"/>
  <c r="Y70"/>
  <c r="Z70" s="1"/>
  <c r="Y57"/>
  <c r="Z32"/>
  <c r="Y17"/>
  <c r="BJ38" i="52" l="1"/>
  <c r="BJ36"/>
  <c r="BJ34"/>
  <c r="BJ31"/>
  <c r="BJ28"/>
  <c r="BJ25"/>
  <c r="BJ23"/>
  <c r="BJ21"/>
  <c r="BJ18"/>
  <c r="BJ16"/>
  <c r="BJ12"/>
  <c r="BJ10"/>
  <c r="BJ8"/>
  <c r="BL148" i="50"/>
  <c r="BL145"/>
  <c r="BL137"/>
  <c r="BL128"/>
  <c r="BL120"/>
  <c r="BL75"/>
  <c r="BL57"/>
  <c r="BL44"/>
  <c r="BL32"/>
  <c r="BL25"/>
  <c r="BL16"/>
  <c r="BL7"/>
  <c r="BN147" l="1"/>
  <c r="BM46"/>
  <c r="M155" l="1"/>
  <c r="N155"/>
  <c r="O155"/>
  <c r="P155"/>
  <c r="AS14" i="7"/>
  <c r="AN14"/>
  <c r="AD14"/>
  <c r="Y14"/>
  <c r="M148" i="50"/>
  <c r="N148"/>
  <c r="O148"/>
  <c r="P148"/>
  <c r="G149"/>
  <c r="L149"/>
  <c r="M149"/>
  <c r="N149"/>
  <c r="O149"/>
  <c r="P149"/>
  <c r="U149"/>
  <c r="Z149"/>
  <c r="AE149"/>
  <c r="AJ149"/>
  <c r="AO149"/>
  <c r="AT149"/>
  <c r="AY149"/>
  <c r="BD149"/>
  <c r="BI149"/>
  <c r="G150"/>
  <c r="L150"/>
  <c r="M150"/>
  <c r="N150"/>
  <c r="O150"/>
  <c r="P150"/>
  <c r="U150"/>
  <c r="Z150"/>
  <c r="AE150"/>
  <c r="AJ150"/>
  <c r="AO150"/>
  <c r="AT150"/>
  <c r="AY150"/>
  <c r="BD150"/>
  <c r="BI150"/>
  <c r="G151"/>
  <c r="L151"/>
  <c r="M151"/>
  <c r="N151"/>
  <c r="O151"/>
  <c r="P151"/>
  <c r="U151"/>
  <c r="Z151"/>
  <c r="AE151"/>
  <c r="AJ151"/>
  <c r="AO151"/>
  <c r="AT151"/>
  <c r="AY151"/>
  <c r="BD151"/>
  <c r="BI151"/>
  <c r="G152"/>
  <c r="L152"/>
  <c r="M152"/>
  <c r="N152"/>
  <c r="O152"/>
  <c r="P152"/>
  <c r="U152"/>
  <c r="Z152"/>
  <c r="AE152"/>
  <c r="AJ152"/>
  <c r="AO152"/>
  <c r="AT152"/>
  <c r="AY152"/>
  <c r="BD152"/>
  <c r="BI152"/>
  <c r="G153"/>
  <c r="L153"/>
  <c r="M153"/>
  <c r="N153"/>
  <c r="O153"/>
  <c r="P153"/>
  <c r="U153"/>
  <c r="Z153"/>
  <c r="AE153"/>
  <c r="AJ153"/>
  <c r="AO153"/>
  <c r="AT153"/>
  <c r="AY153"/>
  <c r="BD153"/>
  <c r="BI153"/>
  <c r="M154"/>
  <c r="N154"/>
  <c r="O154"/>
  <c r="P154"/>
  <c r="N147"/>
  <c r="O147"/>
  <c r="P147"/>
  <c r="M147"/>
  <c r="M146"/>
  <c r="N146"/>
  <c r="O146"/>
  <c r="P146"/>
  <c r="M119"/>
  <c r="N119"/>
  <c r="O119"/>
  <c r="P119"/>
  <c r="M120"/>
  <c r="N120"/>
  <c r="O120"/>
  <c r="P120"/>
  <c r="G121"/>
  <c r="L121"/>
  <c r="M121"/>
  <c r="N121"/>
  <c r="O121"/>
  <c r="P121"/>
  <c r="U121"/>
  <c r="Z121"/>
  <c r="AE121"/>
  <c r="AJ121"/>
  <c r="AO121"/>
  <c r="AT121"/>
  <c r="AY121"/>
  <c r="BD121"/>
  <c r="BI121"/>
  <c r="G122"/>
  <c r="L122"/>
  <c r="M122"/>
  <c r="N122"/>
  <c r="O122"/>
  <c r="P122"/>
  <c r="U122"/>
  <c r="Z122"/>
  <c r="AE122"/>
  <c r="AJ122"/>
  <c r="AO122"/>
  <c r="AT122"/>
  <c r="AY122"/>
  <c r="BD122"/>
  <c r="BI122"/>
  <c r="G123"/>
  <c r="L123"/>
  <c r="M123"/>
  <c r="N123"/>
  <c r="O123"/>
  <c r="P123"/>
  <c r="U123"/>
  <c r="Z123"/>
  <c r="AE123"/>
  <c r="AJ123"/>
  <c r="AO123"/>
  <c r="AT123"/>
  <c r="AY123"/>
  <c r="BD123"/>
  <c r="BI123"/>
  <c r="G124"/>
  <c r="L124"/>
  <c r="M124"/>
  <c r="N124"/>
  <c r="O124"/>
  <c r="P124"/>
  <c r="U124"/>
  <c r="Z124"/>
  <c r="AE124"/>
  <c r="AJ124"/>
  <c r="AO124"/>
  <c r="AT124"/>
  <c r="AY124"/>
  <c r="BD124"/>
  <c r="BI124"/>
  <c r="G125"/>
  <c r="L125"/>
  <c r="M125"/>
  <c r="N125"/>
  <c r="O125"/>
  <c r="P125"/>
  <c r="U125"/>
  <c r="Z125"/>
  <c r="AE125"/>
  <c r="AJ125"/>
  <c r="AO125"/>
  <c r="AT125"/>
  <c r="AY125"/>
  <c r="BD125"/>
  <c r="BI125"/>
  <c r="G126"/>
  <c r="L126"/>
  <c r="M126"/>
  <c r="N126"/>
  <c r="O126"/>
  <c r="P126"/>
  <c r="U126"/>
  <c r="Z126"/>
  <c r="AE126"/>
  <c r="AJ126"/>
  <c r="AO126"/>
  <c r="AT126"/>
  <c r="AY126"/>
  <c r="BD126"/>
  <c r="BI126"/>
  <c r="M127"/>
  <c r="N127"/>
  <c r="O127"/>
  <c r="P127"/>
  <c r="M128"/>
  <c r="N128"/>
  <c r="O128"/>
  <c r="P128"/>
  <c r="G129"/>
  <c r="L129"/>
  <c r="M129"/>
  <c r="N129"/>
  <c r="O129"/>
  <c r="P129"/>
  <c r="U129"/>
  <c r="Z129"/>
  <c r="AE129"/>
  <c r="AJ129"/>
  <c r="AO129"/>
  <c r="AT129"/>
  <c r="AY129"/>
  <c r="BD129"/>
  <c r="BI129"/>
  <c r="G130"/>
  <c r="L130"/>
  <c r="M130"/>
  <c r="N130"/>
  <c r="O130"/>
  <c r="P130"/>
  <c r="U130"/>
  <c r="Z130"/>
  <c r="AE130"/>
  <c r="AJ130"/>
  <c r="AO130"/>
  <c r="AT130"/>
  <c r="AY130"/>
  <c r="BD130"/>
  <c r="BI130"/>
  <c r="G131"/>
  <c r="L131"/>
  <c r="M131"/>
  <c r="N131"/>
  <c r="O131"/>
  <c r="P131"/>
  <c r="U131"/>
  <c r="Z131"/>
  <c r="AE131"/>
  <c r="AJ131"/>
  <c r="AO131"/>
  <c r="AT131"/>
  <c r="AY131"/>
  <c r="BD131"/>
  <c r="BI131"/>
  <c r="G132"/>
  <c r="L132"/>
  <c r="M132"/>
  <c r="N132"/>
  <c r="O132"/>
  <c r="P132"/>
  <c r="U132"/>
  <c r="Z132"/>
  <c r="AE132"/>
  <c r="AJ132"/>
  <c r="AO132"/>
  <c r="AT132"/>
  <c r="AY132"/>
  <c r="BD132"/>
  <c r="BI132"/>
  <c r="G133"/>
  <c r="L133"/>
  <c r="M133"/>
  <c r="N133"/>
  <c r="O133"/>
  <c r="P133"/>
  <c r="U133"/>
  <c r="Z133"/>
  <c r="AE133"/>
  <c r="AJ133"/>
  <c r="AO133"/>
  <c r="AT133"/>
  <c r="AY133"/>
  <c r="BD133"/>
  <c r="BI133"/>
  <c r="G134"/>
  <c r="L134"/>
  <c r="M134"/>
  <c r="N134"/>
  <c r="O134"/>
  <c r="P134"/>
  <c r="U134"/>
  <c r="Z134"/>
  <c r="AE134"/>
  <c r="AJ134"/>
  <c r="AO134"/>
  <c r="AT134"/>
  <c r="AY134"/>
  <c r="BD134"/>
  <c r="BI134"/>
  <c r="G135"/>
  <c r="L135"/>
  <c r="M135"/>
  <c r="N135"/>
  <c r="O135"/>
  <c r="P135"/>
  <c r="U135"/>
  <c r="Z135"/>
  <c r="AE135"/>
  <c r="AJ135"/>
  <c r="AO135"/>
  <c r="AT135"/>
  <c r="AY135"/>
  <c r="BD135"/>
  <c r="BI135"/>
  <c r="M136"/>
  <c r="N136"/>
  <c r="O136"/>
  <c r="P136"/>
  <c r="M137"/>
  <c r="N137"/>
  <c r="O137"/>
  <c r="P137"/>
  <c r="G138"/>
  <c r="L138"/>
  <c r="M138"/>
  <c r="N138"/>
  <c r="O138"/>
  <c r="P138"/>
  <c r="U138"/>
  <c r="Z138"/>
  <c r="AE138"/>
  <c r="AJ138"/>
  <c r="AO138"/>
  <c r="AT138"/>
  <c r="AY138"/>
  <c r="BD138"/>
  <c r="BI138"/>
  <c r="G139"/>
  <c r="L139"/>
  <c r="M139"/>
  <c r="N139"/>
  <c r="O139"/>
  <c r="P139"/>
  <c r="U139"/>
  <c r="Z139"/>
  <c r="AE139"/>
  <c r="AJ139"/>
  <c r="AO139"/>
  <c r="AT139"/>
  <c r="AY139"/>
  <c r="BD139"/>
  <c r="BI139"/>
  <c r="G140"/>
  <c r="L140"/>
  <c r="M140"/>
  <c r="N140"/>
  <c r="O140"/>
  <c r="P140"/>
  <c r="U140"/>
  <c r="Z140"/>
  <c r="AE140"/>
  <c r="AJ140"/>
  <c r="AO140"/>
  <c r="AT140"/>
  <c r="AY140"/>
  <c r="BD140"/>
  <c r="BI140"/>
  <c r="G141"/>
  <c r="L141"/>
  <c r="M141"/>
  <c r="N141"/>
  <c r="O141"/>
  <c r="P141"/>
  <c r="U141"/>
  <c r="Z141"/>
  <c r="AE141"/>
  <c r="AJ141"/>
  <c r="AO141"/>
  <c r="AT141"/>
  <c r="AY141"/>
  <c r="BD141"/>
  <c r="BI141"/>
  <c r="G142"/>
  <c r="L142"/>
  <c r="M142"/>
  <c r="N142"/>
  <c r="O142"/>
  <c r="P142"/>
  <c r="U142"/>
  <c r="Z142"/>
  <c r="AE142"/>
  <c r="AJ142"/>
  <c r="AO142"/>
  <c r="AT142"/>
  <c r="AY142"/>
  <c r="BD142"/>
  <c r="BI142"/>
  <c r="G143"/>
  <c r="L143"/>
  <c r="M143"/>
  <c r="N143"/>
  <c r="O143"/>
  <c r="P143"/>
  <c r="U143"/>
  <c r="Z143"/>
  <c r="AE143"/>
  <c r="AJ143"/>
  <c r="AO143"/>
  <c r="AT143"/>
  <c r="AY143"/>
  <c r="BD143"/>
  <c r="BI143"/>
  <c r="G144"/>
  <c r="L144"/>
  <c r="M144"/>
  <c r="N144"/>
  <c r="O144"/>
  <c r="P144"/>
  <c r="U144"/>
  <c r="Z144"/>
  <c r="AE144"/>
  <c r="AJ144"/>
  <c r="AO144"/>
  <c r="AT144"/>
  <c r="AY144"/>
  <c r="BD144"/>
  <c r="BI144"/>
  <c r="M75"/>
  <c r="N75"/>
  <c r="O75"/>
  <c r="P75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BC76"/>
  <c r="BD76"/>
  <c r="BE76"/>
  <c r="BF76"/>
  <c r="BG76"/>
  <c r="BH76"/>
  <c r="BI76"/>
  <c r="BJ76"/>
  <c r="BK76"/>
  <c r="G78"/>
  <c r="H78"/>
  <c r="I78"/>
  <c r="J78"/>
  <c r="L78"/>
  <c r="M78"/>
  <c r="N78"/>
  <c r="O78"/>
  <c r="P78"/>
  <c r="Q78"/>
  <c r="R78"/>
  <c r="S78"/>
  <c r="U78"/>
  <c r="V78"/>
  <c r="W78"/>
  <c r="X78"/>
  <c r="Z78"/>
  <c r="AA78"/>
  <c r="AB78"/>
  <c r="AC78"/>
  <c r="AE78"/>
  <c r="AF78"/>
  <c r="AG78"/>
  <c r="AH78"/>
  <c r="AJ78"/>
  <c r="AK78"/>
  <c r="AL78"/>
  <c r="AM78"/>
  <c r="AO78"/>
  <c r="AP78"/>
  <c r="AQ78"/>
  <c r="AR78"/>
  <c r="AT78"/>
  <c r="AU78"/>
  <c r="AV78"/>
  <c r="AW78"/>
  <c r="AY78"/>
  <c r="AZ78"/>
  <c r="BA78"/>
  <c r="BB78"/>
  <c r="BD78"/>
  <c r="BE78"/>
  <c r="BF78"/>
  <c r="BG78"/>
  <c r="BI78"/>
  <c r="BJ78"/>
  <c r="BK78"/>
  <c r="G79"/>
  <c r="H79"/>
  <c r="I79"/>
  <c r="J79"/>
  <c r="L79"/>
  <c r="M79"/>
  <c r="N79"/>
  <c r="O79"/>
  <c r="P79"/>
  <c r="Q79"/>
  <c r="R79"/>
  <c r="S79"/>
  <c r="U79"/>
  <c r="V79"/>
  <c r="W79"/>
  <c r="X79"/>
  <c r="Z79"/>
  <c r="AA79"/>
  <c r="AB79"/>
  <c r="AC79"/>
  <c r="AE79"/>
  <c r="AF79"/>
  <c r="AG79"/>
  <c r="AH79"/>
  <c r="AJ79"/>
  <c r="AK79"/>
  <c r="AL79"/>
  <c r="AM79"/>
  <c r="AO79"/>
  <c r="AP79"/>
  <c r="AQ79"/>
  <c r="AR79"/>
  <c r="AT79"/>
  <c r="AU79"/>
  <c r="AV79"/>
  <c r="AW79"/>
  <c r="AY79"/>
  <c r="AZ79"/>
  <c r="BA79"/>
  <c r="BB79"/>
  <c r="BD79"/>
  <c r="BE79"/>
  <c r="BF79"/>
  <c r="BG79"/>
  <c r="BI79"/>
  <c r="BJ79"/>
  <c r="BK79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AZ80"/>
  <c r="BA80"/>
  <c r="BB80"/>
  <c r="BC80"/>
  <c r="BD80"/>
  <c r="BE80"/>
  <c r="BF80"/>
  <c r="BG80"/>
  <c r="BH80"/>
  <c r="BI80"/>
  <c r="BJ80"/>
  <c r="BK80"/>
  <c r="G81"/>
  <c r="H81"/>
  <c r="I81"/>
  <c r="J81"/>
  <c r="L81"/>
  <c r="M81"/>
  <c r="N81"/>
  <c r="O81"/>
  <c r="P81"/>
  <c r="Q81"/>
  <c r="R81"/>
  <c r="S81"/>
  <c r="U81"/>
  <c r="V81"/>
  <c r="W81"/>
  <c r="X81"/>
  <c r="Y81"/>
  <c r="Z81"/>
  <c r="AA81"/>
  <c r="AB81"/>
  <c r="AC81"/>
  <c r="AD81"/>
  <c r="AE81"/>
  <c r="AF81"/>
  <c r="AG81"/>
  <c r="AH81"/>
  <c r="AJ81"/>
  <c r="AK81"/>
  <c r="AL81"/>
  <c r="AM81"/>
  <c r="AO81"/>
  <c r="AP81"/>
  <c r="AQ81"/>
  <c r="AR81"/>
  <c r="AS81"/>
  <c r="AT81"/>
  <c r="AU81"/>
  <c r="AV81"/>
  <c r="AW81"/>
  <c r="AY81"/>
  <c r="AZ81"/>
  <c r="BA81"/>
  <c r="BB81"/>
  <c r="BD81"/>
  <c r="BE81"/>
  <c r="BF81"/>
  <c r="BG81"/>
  <c r="BI81"/>
  <c r="BJ81"/>
  <c r="BK81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AV82"/>
  <c r="AW82"/>
  <c r="AX82"/>
  <c r="AY82"/>
  <c r="AZ82"/>
  <c r="BA82"/>
  <c r="BB82"/>
  <c r="BC82"/>
  <c r="BD82"/>
  <c r="BE82"/>
  <c r="BF82"/>
  <c r="BG82"/>
  <c r="BH82"/>
  <c r="BI82"/>
  <c r="BJ82"/>
  <c r="BK82"/>
  <c r="G83"/>
  <c r="H83"/>
  <c r="I83"/>
  <c r="J83"/>
  <c r="L83"/>
  <c r="M83"/>
  <c r="N83"/>
  <c r="O83"/>
  <c r="P83"/>
  <c r="Q83"/>
  <c r="R83"/>
  <c r="S83"/>
  <c r="U83"/>
  <c r="V83"/>
  <c r="W83"/>
  <c r="X83"/>
  <c r="Y83"/>
  <c r="Z83"/>
  <c r="AA83"/>
  <c r="AB83"/>
  <c r="AC83"/>
  <c r="AD83"/>
  <c r="AE83"/>
  <c r="AF83"/>
  <c r="AG83"/>
  <c r="AH83"/>
  <c r="AJ83"/>
  <c r="AK83"/>
  <c r="AL83"/>
  <c r="AM83"/>
  <c r="AO83"/>
  <c r="AP83"/>
  <c r="AQ83"/>
  <c r="AR83"/>
  <c r="AS83"/>
  <c r="AT83"/>
  <c r="AU83"/>
  <c r="AV83"/>
  <c r="AW83"/>
  <c r="AY83"/>
  <c r="AZ83"/>
  <c r="BA83"/>
  <c r="BB83"/>
  <c r="BD83"/>
  <c r="BE83"/>
  <c r="BF83"/>
  <c r="BG83"/>
  <c r="BI83"/>
  <c r="BJ83"/>
  <c r="BK83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BB84"/>
  <c r="BC84"/>
  <c r="BD84"/>
  <c r="BE84"/>
  <c r="BF84"/>
  <c r="BG84"/>
  <c r="BH84"/>
  <c r="BI84"/>
  <c r="BJ84"/>
  <c r="BK84"/>
  <c r="G85"/>
  <c r="H85"/>
  <c r="I85"/>
  <c r="J85"/>
  <c r="L85"/>
  <c r="M85"/>
  <c r="N85"/>
  <c r="O85"/>
  <c r="P85"/>
  <c r="Q85"/>
  <c r="R85"/>
  <c r="S85"/>
  <c r="U85"/>
  <c r="V85"/>
  <c r="W85"/>
  <c r="X85"/>
  <c r="Y85"/>
  <c r="Z85"/>
  <c r="AA85"/>
  <c r="AB85"/>
  <c r="AC85"/>
  <c r="AD85"/>
  <c r="AE85"/>
  <c r="AF85"/>
  <c r="AG85"/>
  <c r="AH85"/>
  <c r="AJ85"/>
  <c r="AK85"/>
  <c r="AL85"/>
  <c r="AM85"/>
  <c r="AO85"/>
  <c r="AP85"/>
  <c r="AQ85"/>
  <c r="AR85"/>
  <c r="AS85"/>
  <c r="AT85"/>
  <c r="AU85"/>
  <c r="AV85"/>
  <c r="AW85"/>
  <c r="AY85"/>
  <c r="AZ85"/>
  <c r="BA85"/>
  <c r="BB85"/>
  <c r="BD85"/>
  <c r="BE85"/>
  <c r="BF85"/>
  <c r="BG85"/>
  <c r="BI85"/>
  <c r="BJ85"/>
  <c r="BK85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AR86"/>
  <c r="AS86"/>
  <c r="AT86"/>
  <c r="AU86"/>
  <c r="AV86"/>
  <c r="AW86"/>
  <c r="AX86"/>
  <c r="AY86"/>
  <c r="AZ86"/>
  <c r="BA86"/>
  <c r="BB86"/>
  <c r="BC86"/>
  <c r="BD86"/>
  <c r="BE86"/>
  <c r="BF86"/>
  <c r="BG86"/>
  <c r="BH86"/>
  <c r="BI86"/>
  <c r="BJ86"/>
  <c r="BK86"/>
  <c r="G87"/>
  <c r="H87"/>
  <c r="I87"/>
  <c r="J87"/>
  <c r="L87"/>
  <c r="M87"/>
  <c r="N87"/>
  <c r="O87"/>
  <c r="P87"/>
  <c r="Q87"/>
  <c r="R87"/>
  <c r="S87"/>
  <c r="U87"/>
  <c r="V87"/>
  <c r="W87"/>
  <c r="X87"/>
  <c r="Y87"/>
  <c r="Z87"/>
  <c r="AA87"/>
  <c r="AB87"/>
  <c r="AC87"/>
  <c r="AD87"/>
  <c r="AE87"/>
  <c r="AF87"/>
  <c r="AG87"/>
  <c r="AH87"/>
  <c r="AJ87"/>
  <c r="AK87"/>
  <c r="AL87"/>
  <c r="AM87"/>
  <c r="AO87"/>
  <c r="AP87"/>
  <c r="AQ87"/>
  <c r="AR87"/>
  <c r="AS87"/>
  <c r="AT87"/>
  <c r="AU87"/>
  <c r="AV87"/>
  <c r="AW87"/>
  <c r="AY87"/>
  <c r="AZ87"/>
  <c r="BA87"/>
  <c r="BB87"/>
  <c r="BD87"/>
  <c r="BE87"/>
  <c r="BF87"/>
  <c r="BG87"/>
  <c r="BI87"/>
  <c r="BJ87"/>
  <c r="BK87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AN88"/>
  <c r="AO88"/>
  <c r="AP88"/>
  <c r="AQ88"/>
  <c r="AR88"/>
  <c r="AS88"/>
  <c r="AT88"/>
  <c r="AU88"/>
  <c r="AV88"/>
  <c r="AW88"/>
  <c r="AX88"/>
  <c r="AY88"/>
  <c r="AZ88"/>
  <c r="BA88"/>
  <c r="BB88"/>
  <c r="BC88"/>
  <c r="BD88"/>
  <c r="BE88"/>
  <c r="BF88"/>
  <c r="BG88"/>
  <c r="BH88"/>
  <c r="BI88"/>
  <c r="BJ88"/>
  <c r="BK88"/>
  <c r="G89"/>
  <c r="H89"/>
  <c r="I89"/>
  <c r="J89"/>
  <c r="L89"/>
  <c r="M89"/>
  <c r="N89"/>
  <c r="O89"/>
  <c r="P89"/>
  <c r="Q89"/>
  <c r="R89"/>
  <c r="S89"/>
  <c r="U89"/>
  <c r="V89"/>
  <c r="W89"/>
  <c r="X89"/>
  <c r="Y89"/>
  <c r="Z89"/>
  <c r="AA89"/>
  <c r="AB89"/>
  <c r="AC89"/>
  <c r="AD89"/>
  <c r="AE89"/>
  <c r="AF89"/>
  <c r="AG89"/>
  <c r="AH89"/>
  <c r="AJ89"/>
  <c r="AK89"/>
  <c r="AL89"/>
  <c r="AM89"/>
  <c r="AO89"/>
  <c r="AP89"/>
  <c r="AQ89"/>
  <c r="AR89"/>
  <c r="AS89"/>
  <c r="AT89"/>
  <c r="AU89"/>
  <c r="AV89"/>
  <c r="AW89"/>
  <c r="AY89"/>
  <c r="AZ89"/>
  <c r="BA89"/>
  <c r="BB89"/>
  <c r="BD89"/>
  <c r="BE89"/>
  <c r="BF89"/>
  <c r="BG89"/>
  <c r="BI89"/>
  <c r="BJ89"/>
  <c r="BK89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P90"/>
  <c r="AQ90"/>
  <c r="AR90"/>
  <c r="AS90"/>
  <c r="AT90"/>
  <c r="AU90"/>
  <c r="AV90"/>
  <c r="AW90"/>
  <c r="AX90"/>
  <c r="AY90"/>
  <c r="AZ90"/>
  <c r="BA90"/>
  <c r="BB90"/>
  <c r="BC90"/>
  <c r="BD90"/>
  <c r="BE90"/>
  <c r="BF90"/>
  <c r="BG90"/>
  <c r="BH90"/>
  <c r="BI90"/>
  <c r="BJ90"/>
  <c r="BK90"/>
  <c r="G91"/>
  <c r="H91"/>
  <c r="I91"/>
  <c r="J91"/>
  <c r="L91"/>
  <c r="M91"/>
  <c r="N91"/>
  <c r="O91"/>
  <c r="P91"/>
  <c r="Q91"/>
  <c r="R91"/>
  <c r="S91"/>
  <c r="U91"/>
  <c r="V91"/>
  <c r="W91"/>
  <c r="X91"/>
  <c r="Y91"/>
  <c r="Z91"/>
  <c r="AA91"/>
  <c r="AB91"/>
  <c r="AC91"/>
  <c r="AD91"/>
  <c r="AE91"/>
  <c r="AF91"/>
  <c r="AG91"/>
  <c r="AH91"/>
  <c r="AJ91"/>
  <c r="AK91"/>
  <c r="AL91"/>
  <c r="AM91"/>
  <c r="AO91"/>
  <c r="AP91"/>
  <c r="AQ91"/>
  <c r="AR91"/>
  <c r="AS91"/>
  <c r="AT91"/>
  <c r="AU91"/>
  <c r="AV91"/>
  <c r="AW91"/>
  <c r="AY91"/>
  <c r="AZ91"/>
  <c r="BA91"/>
  <c r="BB91"/>
  <c r="BD91"/>
  <c r="BE91"/>
  <c r="BF91"/>
  <c r="BG91"/>
  <c r="BI91"/>
  <c r="BJ91"/>
  <c r="BK91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AR92"/>
  <c r="AS92"/>
  <c r="AT92"/>
  <c r="AU92"/>
  <c r="AV92"/>
  <c r="AW92"/>
  <c r="AX92"/>
  <c r="AY92"/>
  <c r="AZ92"/>
  <c r="BA92"/>
  <c r="BB92"/>
  <c r="BC92"/>
  <c r="BD92"/>
  <c r="BE92"/>
  <c r="BF92"/>
  <c r="BG92"/>
  <c r="BH92"/>
  <c r="BI92"/>
  <c r="BJ92"/>
  <c r="BK92"/>
  <c r="G93"/>
  <c r="H93"/>
  <c r="I93"/>
  <c r="J93"/>
  <c r="L93"/>
  <c r="M93"/>
  <c r="N93"/>
  <c r="O93"/>
  <c r="P93"/>
  <c r="Q93"/>
  <c r="R93"/>
  <c r="S93"/>
  <c r="U93"/>
  <c r="V93"/>
  <c r="W93"/>
  <c r="X93"/>
  <c r="Y93"/>
  <c r="Z93"/>
  <c r="AA93"/>
  <c r="AB93"/>
  <c r="AC93"/>
  <c r="AD93"/>
  <c r="AE93"/>
  <c r="AF93"/>
  <c r="AG93"/>
  <c r="AH93"/>
  <c r="AJ93"/>
  <c r="AK93"/>
  <c r="AL93"/>
  <c r="AM93"/>
  <c r="AO93"/>
  <c r="AP93"/>
  <c r="AQ93"/>
  <c r="AR93"/>
  <c r="AS93"/>
  <c r="AT93"/>
  <c r="AU93"/>
  <c r="AV93"/>
  <c r="AW93"/>
  <c r="AY93"/>
  <c r="AZ93"/>
  <c r="BA93"/>
  <c r="BB93"/>
  <c r="BD93"/>
  <c r="BE93"/>
  <c r="BF93"/>
  <c r="BG93"/>
  <c r="BI93"/>
  <c r="BJ93"/>
  <c r="BK93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AN94"/>
  <c r="AO94"/>
  <c r="AP94"/>
  <c r="AQ94"/>
  <c r="AR94"/>
  <c r="AS94"/>
  <c r="AT94"/>
  <c r="AU94"/>
  <c r="AV94"/>
  <c r="AW94"/>
  <c r="AX94"/>
  <c r="AY94"/>
  <c r="AZ94"/>
  <c r="BA94"/>
  <c r="BB94"/>
  <c r="BC94"/>
  <c r="BD94"/>
  <c r="BE94"/>
  <c r="BF94"/>
  <c r="BG94"/>
  <c r="BH94"/>
  <c r="BI94"/>
  <c r="BJ94"/>
  <c r="BK94"/>
  <c r="G95"/>
  <c r="H95"/>
  <c r="I95"/>
  <c r="J95"/>
  <c r="L95"/>
  <c r="M95"/>
  <c r="N95"/>
  <c r="O95"/>
  <c r="P95"/>
  <c r="Q95"/>
  <c r="R95"/>
  <c r="S95"/>
  <c r="U95"/>
  <c r="V95"/>
  <c r="W95"/>
  <c r="X95"/>
  <c r="Y95"/>
  <c r="Z95"/>
  <c r="AA95"/>
  <c r="AB95"/>
  <c r="AC95"/>
  <c r="AD95"/>
  <c r="AE95"/>
  <c r="AF95"/>
  <c r="AG95"/>
  <c r="AH95"/>
  <c r="AJ95"/>
  <c r="AK95"/>
  <c r="AL95"/>
  <c r="AM95"/>
  <c r="AO95"/>
  <c r="AP95"/>
  <c r="AQ95"/>
  <c r="AR95"/>
  <c r="AS95"/>
  <c r="AT95"/>
  <c r="AU95"/>
  <c r="AV95"/>
  <c r="AW95"/>
  <c r="AY95"/>
  <c r="AZ95"/>
  <c r="BA95"/>
  <c r="BB95"/>
  <c r="BD95"/>
  <c r="BE95"/>
  <c r="BF95"/>
  <c r="BG95"/>
  <c r="BI95"/>
  <c r="BJ95"/>
  <c r="BK95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G97"/>
  <c r="H97"/>
  <c r="I97"/>
  <c r="J97"/>
  <c r="L97"/>
  <c r="M97"/>
  <c r="N97"/>
  <c r="O97"/>
  <c r="P97"/>
  <c r="Q97"/>
  <c r="R97"/>
  <c r="S97"/>
  <c r="U97"/>
  <c r="V97"/>
  <c r="W97"/>
  <c r="X97"/>
  <c r="Y97"/>
  <c r="Z97"/>
  <c r="AA97"/>
  <c r="AB97"/>
  <c r="AC97"/>
  <c r="AD97"/>
  <c r="AE97"/>
  <c r="AF97"/>
  <c r="AG97"/>
  <c r="AH97"/>
  <c r="AJ97"/>
  <c r="AK97"/>
  <c r="AL97"/>
  <c r="AM97"/>
  <c r="AO97"/>
  <c r="AP97"/>
  <c r="AQ97"/>
  <c r="AR97"/>
  <c r="AS97"/>
  <c r="AT97"/>
  <c r="AU97"/>
  <c r="AV97"/>
  <c r="AW97"/>
  <c r="AY97"/>
  <c r="AZ97"/>
  <c r="BA97"/>
  <c r="BB97"/>
  <c r="BD97"/>
  <c r="BE97"/>
  <c r="BF97"/>
  <c r="BG97"/>
  <c r="BI97"/>
  <c r="BJ97"/>
  <c r="BK97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AI98"/>
  <c r="AJ98"/>
  <c r="AK98"/>
  <c r="AL98"/>
  <c r="AM98"/>
  <c r="AN98"/>
  <c r="AO98"/>
  <c r="AP98"/>
  <c r="AQ98"/>
  <c r="AR98"/>
  <c r="AS98"/>
  <c r="AT98"/>
  <c r="AU98"/>
  <c r="AV98"/>
  <c r="AW98"/>
  <c r="AX98"/>
  <c r="AY98"/>
  <c r="AZ98"/>
  <c r="BA98"/>
  <c r="BB98"/>
  <c r="BC98"/>
  <c r="BD98"/>
  <c r="BE98"/>
  <c r="BF98"/>
  <c r="BG98"/>
  <c r="BH98"/>
  <c r="BI98"/>
  <c r="BJ98"/>
  <c r="BK98"/>
  <c r="G99"/>
  <c r="H99"/>
  <c r="I99"/>
  <c r="J99"/>
  <c r="L99"/>
  <c r="M99"/>
  <c r="N99"/>
  <c r="O99"/>
  <c r="P99"/>
  <c r="Q99"/>
  <c r="R99"/>
  <c r="S99"/>
  <c r="U99"/>
  <c r="V99"/>
  <c r="W99"/>
  <c r="X99"/>
  <c r="Y99"/>
  <c r="Z99"/>
  <c r="AA99"/>
  <c r="AB99"/>
  <c r="AC99"/>
  <c r="AD99"/>
  <c r="AE99"/>
  <c r="AF99"/>
  <c r="AG99"/>
  <c r="AH99"/>
  <c r="AJ99"/>
  <c r="AK99"/>
  <c r="AL99"/>
  <c r="AM99"/>
  <c r="AO99"/>
  <c r="AP99"/>
  <c r="AQ99"/>
  <c r="AR99"/>
  <c r="AS99"/>
  <c r="AT99"/>
  <c r="AU99"/>
  <c r="AV99"/>
  <c r="AW99"/>
  <c r="AY99"/>
  <c r="AZ99"/>
  <c r="BA99"/>
  <c r="BB99"/>
  <c r="BD99"/>
  <c r="BE99"/>
  <c r="BF99"/>
  <c r="BG99"/>
  <c r="BI99"/>
  <c r="BJ99"/>
  <c r="BK99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AZ100"/>
  <c r="BA100"/>
  <c r="BB100"/>
  <c r="BC100"/>
  <c r="BD100"/>
  <c r="BE100"/>
  <c r="BF100"/>
  <c r="BG100"/>
  <c r="BH100"/>
  <c r="BI100"/>
  <c r="BJ100"/>
  <c r="BK100"/>
  <c r="G101"/>
  <c r="H101"/>
  <c r="I101"/>
  <c r="J101"/>
  <c r="L101"/>
  <c r="M101"/>
  <c r="N101"/>
  <c r="O101"/>
  <c r="P101"/>
  <c r="Q101"/>
  <c r="R101"/>
  <c r="S101"/>
  <c r="U101"/>
  <c r="V101"/>
  <c r="W101"/>
  <c r="X101"/>
  <c r="Y101"/>
  <c r="Z101"/>
  <c r="AA101"/>
  <c r="AB101"/>
  <c r="AC101"/>
  <c r="AD101"/>
  <c r="AE101"/>
  <c r="AF101"/>
  <c r="AG101"/>
  <c r="AH101"/>
  <c r="AJ101"/>
  <c r="AK101"/>
  <c r="AL101"/>
  <c r="AM101"/>
  <c r="AO101"/>
  <c r="AP101"/>
  <c r="AQ101"/>
  <c r="AR101"/>
  <c r="AS101"/>
  <c r="AT101"/>
  <c r="AU101"/>
  <c r="AV101"/>
  <c r="AW101"/>
  <c r="AY101"/>
  <c r="AZ101"/>
  <c r="BA101"/>
  <c r="BB101"/>
  <c r="BD101"/>
  <c r="BE101"/>
  <c r="BF101"/>
  <c r="BG101"/>
  <c r="BI101"/>
  <c r="BJ101"/>
  <c r="BK101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AI102"/>
  <c r="AJ102"/>
  <c r="AK102"/>
  <c r="AL102"/>
  <c r="AM102"/>
  <c r="AN102"/>
  <c r="AO102"/>
  <c r="AP102"/>
  <c r="AQ102"/>
  <c r="AR102"/>
  <c r="AS102"/>
  <c r="AT102"/>
  <c r="AU102"/>
  <c r="AV102"/>
  <c r="AW102"/>
  <c r="AX102"/>
  <c r="AY102"/>
  <c r="AZ102"/>
  <c r="BA102"/>
  <c r="BB102"/>
  <c r="BC102"/>
  <c r="BD102"/>
  <c r="BE102"/>
  <c r="BF102"/>
  <c r="BG102"/>
  <c r="BH102"/>
  <c r="BI102"/>
  <c r="BJ102"/>
  <c r="BK102"/>
  <c r="G103"/>
  <c r="H103"/>
  <c r="I103"/>
  <c r="J103"/>
  <c r="L103"/>
  <c r="M103"/>
  <c r="N103"/>
  <c r="O103"/>
  <c r="P103"/>
  <c r="Q103"/>
  <c r="R103"/>
  <c r="S103"/>
  <c r="U103"/>
  <c r="V103"/>
  <c r="W103"/>
  <c r="X103"/>
  <c r="Z103"/>
  <c r="AA103"/>
  <c r="AB103"/>
  <c r="AC103"/>
  <c r="AE103"/>
  <c r="AF103"/>
  <c r="AG103"/>
  <c r="AH103"/>
  <c r="AJ103"/>
  <c r="AK103"/>
  <c r="AL103"/>
  <c r="AM103"/>
  <c r="AO103"/>
  <c r="AP103"/>
  <c r="AQ103"/>
  <c r="AR103"/>
  <c r="AT103"/>
  <c r="AU103"/>
  <c r="AV103"/>
  <c r="AW103"/>
  <c r="AY103"/>
  <c r="AZ103"/>
  <c r="BA103"/>
  <c r="BB103"/>
  <c r="BD103"/>
  <c r="BE103"/>
  <c r="BF103"/>
  <c r="BG103"/>
  <c r="BI103"/>
  <c r="BJ103"/>
  <c r="BK103"/>
  <c r="G104"/>
  <c r="H104"/>
  <c r="I104"/>
  <c r="J104"/>
  <c r="L104"/>
  <c r="M104"/>
  <c r="N104"/>
  <c r="O104"/>
  <c r="P104"/>
  <c r="Q104"/>
  <c r="R104"/>
  <c r="S104"/>
  <c r="U104"/>
  <c r="V104"/>
  <c r="W104"/>
  <c r="X104"/>
  <c r="Z104"/>
  <c r="AA104"/>
  <c r="AB104"/>
  <c r="AC104"/>
  <c r="AE104"/>
  <c r="AF104"/>
  <c r="AG104"/>
  <c r="AH104"/>
  <c r="AJ104"/>
  <c r="AK104"/>
  <c r="AL104"/>
  <c r="AM104"/>
  <c r="AO104"/>
  <c r="AP104"/>
  <c r="AQ104"/>
  <c r="AR104"/>
  <c r="AT104"/>
  <c r="AU104"/>
  <c r="AV104"/>
  <c r="AW104"/>
  <c r="AY104"/>
  <c r="AZ104"/>
  <c r="BA104"/>
  <c r="BB104"/>
  <c r="BD104"/>
  <c r="BE104"/>
  <c r="BF104"/>
  <c r="BG104"/>
  <c r="BI104"/>
  <c r="BJ104"/>
  <c r="BK104"/>
  <c r="G105"/>
  <c r="H105"/>
  <c r="I105"/>
  <c r="J105"/>
  <c r="L105"/>
  <c r="M105"/>
  <c r="N105"/>
  <c r="O105"/>
  <c r="P105"/>
  <c r="Q105"/>
  <c r="R105"/>
  <c r="S105"/>
  <c r="U105"/>
  <c r="V105"/>
  <c r="W105"/>
  <c r="X105"/>
  <c r="Z105"/>
  <c r="AA105"/>
  <c r="AB105"/>
  <c r="AC105"/>
  <c r="AE105"/>
  <c r="AF105"/>
  <c r="AG105"/>
  <c r="AH105"/>
  <c r="AJ105"/>
  <c r="AK105"/>
  <c r="AL105"/>
  <c r="AM105"/>
  <c r="AO105"/>
  <c r="AP105"/>
  <c r="AQ105"/>
  <c r="AR105"/>
  <c r="AT105"/>
  <c r="AU105"/>
  <c r="AV105"/>
  <c r="AW105"/>
  <c r="AY105"/>
  <c r="AZ105"/>
  <c r="BA105"/>
  <c r="BB105"/>
  <c r="BD105"/>
  <c r="BE105"/>
  <c r="BF105"/>
  <c r="BG105"/>
  <c r="BI105"/>
  <c r="BJ105"/>
  <c r="BK105"/>
  <c r="G106"/>
  <c r="H106"/>
  <c r="I106"/>
  <c r="J106"/>
  <c r="K106"/>
  <c r="L106"/>
  <c r="M106"/>
  <c r="N106"/>
  <c r="O106"/>
  <c r="P106"/>
  <c r="Q106"/>
  <c r="R106"/>
  <c r="S106"/>
  <c r="T106"/>
  <c r="U106"/>
  <c r="V106"/>
  <c r="W106"/>
  <c r="X106"/>
  <c r="Y106"/>
  <c r="Z106"/>
  <c r="AA106"/>
  <c r="AB106"/>
  <c r="AC106"/>
  <c r="AD106"/>
  <c r="AE106"/>
  <c r="AF106"/>
  <c r="AG106"/>
  <c r="AH106"/>
  <c r="AI106"/>
  <c r="AJ106"/>
  <c r="AK106"/>
  <c r="AL106"/>
  <c r="AM106"/>
  <c r="AN106"/>
  <c r="AO106"/>
  <c r="AP106"/>
  <c r="AQ106"/>
  <c r="AR106"/>
  <c r="AS106"/>
  <c r="AT106"/>
  <c r="AU106"/>
  <c r="AV106"/>
  <c r="AW106"/>
  <c r="AX106"/>
  <c r="AY106"/>
  <c r="AZ106"/>
  <c r="BA106"/>
  <c r="BB106"/>
  <c r="BC106"/>
  <c r="BD106"/>
  <c r="BE106"/>
  <c r="BF106"/>
  <c r="BG106"/>
  <c r="BH106"/>
  <c r="BI106"/>
  <c r="BJ106"/>
  <c r="BK106"/>
  <c r="G107"/>
  <c r="H107"/>
  <c r="I107"/>
  <c r="J107"/>
  <c r="L107"/>
  <c r="M107"/>
  <c r="N107"/>
  <c r="O107"/>
  <c r="P107"/>
  <c r="Q107"/>
  <c r="R107"/>
  <c r="S107"/>
  <c r="U107"/>
  <c r="V107"/>
  <c r="W107"/>
  <c r="X107"/>
  <c r="Z107"/>
  <c r="AA107"/>
  <c r="AB107"/>
  <c r="AC107"/>
  <c r="AE107"/>
  <c r="AF107"/>
  <c r="AG107"/>
  <c r="AH107"/>
  <c r="AJ107"/>
  <c r="AK107"/>
  <c r="AL107"/>
  <c r="AM107"/>
  <c r="AO107"/>
  <c r="AP107"/>
  <c r="AQ107"/>
  <c r="AR107"/>
  <c r="AT107"/>
  <c r="AU107"/>
  <c r="AV107"/>
  <c r="AW107"/>
  <c r="AY107"/>
  <c r="AZ107"/>
  <c r="BA107"/>
  <c r="BB107"/>
  <c r="BD107"/>
  <c r="BE107"/>
  <c r="BF107"/>
  <c r="BG107"/>
  <c r="BI107"/>
  <c r="BJ107"/>
  <c r="BK107"/>
  <c r="G108"/>
  <c r="H108"/>
  <c r="I108"/>
  <c r="J108"/>
  <c r="K108"/>
  <c r="L108"/>
  <c r="M108"/>
  <c r="N108"/>
  <c r="O108"/>
  <c r="P108"/>
  <c r="Q108"/>
  <c r="R108"/>
  <c r="S108"/>
  <c r="T108"/>
  <c r="U108"/>
  <c r="V108"/>
  <c r="W108"/>
  <c r="X108"/>
  <c r="Y108"/>
  <c r="Z108"/>
  <c r="AA108"/>
  <c r="AB108"/>
  <c r="AC108"/>
  <c r="AD108"/>
  <c r="AE108"/>
  <c r="AF108"/>
  <c r="AG108"/>
  <c r="AH108"/>
  <c r="AI108"/>
  <c r="AJ108"/>
  <c r="AK108"/>
  <c r="AL108"/>
  <c r="AM108"/>
  <c r="AN108"/>
  <c r="AO108"/>
  <c r="AP108"/>
  <c r="AQ108"/>
  <c r="AR108"/>
  <c r="AS108"/>
  <c r="AT108"/>
  <c r="AU108"/>
  <c r="AV108"/>
  <c r="AW108"/>
  <c r="AX108"/>
  <c r="AY108"/>
  <c r="AZ108"/>
  <c r="BA108"/>
  <c r="BB108"/>
  <c r="BC108"/>
  <c r="BD108"/>
  <c r="BE108"/>
  <c r="BF108"/>
  <c r="BG108"/>
  <c r="BH108"/>
  <c r="BI108"/>
  <c r="BJ108"/>
  <c r="BK108"/>
  <c r="G109"/>
  <c r="H109"/>
  <c r="I109"/>
  <c r="J109"/>
  <c r="L109"/>
  <c r="M109"/>
  <c r="N109"/>
  <c r="O109"/>
  <c r="P109"/>
  <c r="Q109"/>
  <c r="R109"/>
  <c r="S109"/>
  <c r="U109"/>
  <c r="V109"/>
  <c r="W109"/>
  <c r="X109"/>
  <c r="Z109"/>
  <c r="AA109"/>
  <c r="AB109"/>
  <c r="AC109"/>
  <c r="AE109"/>
  <c r="AF109"/>
  <c r="AG109"/>
  <c r="AH109"/>
  <c r="AJ109"/>
  <c r="AK109"/>
  <c r="AL109"/>
  <c r="AM109"/>
  <c r="AO109"/>
  <c r="AP109"/>
  <c r="AQ109"/>
  <c r="AR109"/>
  <c r="AT109"/>
  <c r="AU109"/>
  <c r="AV109"/>
  <c r="AW109"/>
  <c r="AY109"/>
  <c r="AZ109"/>
  <c r="BA109"/>
  <c r="BB109"/>
  <c r="BD109"/>
  <c r="BE109"/>
  <c r="BF109"/>
  <c r="BG109"/>
  <c r="BI109"/>
  <c r="BJ109"/>
  <c r="BK109"/>
  <c r="G110"/>
  <c r="H110"/>
  <c r="I110"/>
  <c r="J110"/>
  <c r="K110"/>
  <c r="L110"/>
  <c r="M110"/>
  <c r="N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AG110"/>
  <c r="AH110"/>
  <c r="AI110"/>
  <c r="AJ110"/>
  <c r="AK110"/>
  <c r="AL110"/>
  <c r="AM110"/>
  <c r="AN110"/>
  <c r="AO110"/>
  <c r="AP110"/>
  <c r="AQ110"/>
  <c r="AR110"/>
  <c r="AS110"/>
  <c r="AT110"/>
  <c r="AU110"/>
  <c r="AV110"/>
  <c r="AW110"/>
  <c r="AX110"/>
  <c r="AY110"/>
  <c r="AZ110"/>
  <c r="BA110"/>
  <c r="BB110"/>
  <c r="BC110"/>
  <c r="BD110"/>
  <c r="BE110"/>
  <c r="BF110"/>
  <c r="BG110"/>
  <c r="BH110"/>
  <c r="BI110"/>
  <c r="BJ110"/>
  <c r="BK110"/>
  <c r="G111"/>
  <c r="H111"/>
  <c r="I111"/>
  <c r="J111"/>
  <c r="L111"/>
  <c r="M111"/>
  <c r="N111"/>
  <c r="O111"/>
  <c r="P111"/>
  <c r="Q111"/>
  <c r="R111"/>
  <c r="S111"/>
  <c r="U111"/>
  <c r="V111"/>
  <c r="W111"/>
  <c r="X111"/>
  <c r="Z111"/>
  <c r="AA111"/>
  <c r="AB111"/>
  <c r="AC111"/>
  <c r="AE111"/>
  <c r="AF111"/>
  <c r="AG111"/>
  <c r="AH111"/>
  <c r="AJ111"/>
  <c r="AK111"/>
  <c r="AL111"/>
  <c r="AM111"/>
  <c r="AO111"/>
  <c r="AP111"/>
  <c r="AQ111"/>
  <c r="AR111"/>
  <c r="AT111"/>
  <c r="AU111"/>
  <c r="AV111"/>
  <c r="AW111"/>
  <c r="AY111"/>
  <c r="AZ111"/>
  <c r="BA111"/>
  <c r="BB111"/>
  <c r="BD111"/>
  <c r="BE111"/>
  <c r="BF111"/>
  <c r="BG111"/>
  <c r="BI111"/>
  <c r="BJ111"/>
  <c r="BK111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AB112"/>
  <c r="AC112"/>
  <c r="AD112"/>
  <c r="AE112"/>
  <c r="AF112"/>
  <c r="AG112"/>
  <c r="AH112"/>
  <c r="AI112"/>
  <c r="AJ112"/>
  <c r="AK112"/>
  <c r="AL112"/>
  <c r="AM112"/>
  <c r="AN112"/>
  <c r="AO112"/>
  <c r="AP112"/>
  <c r="AQ112"/>
  <c r="AR112"/>
  <c r="AS112"/>
  <c r="AT112"/>
  <c r="AU112"/>
  <c r="AV112"/>
  <c r="AW112"/>
  <c r="AX112"/>
  <c r="AY112"/>
  <c r="AZ112"/>
  <c r="BA112"/>
  <c r="BB112"/>
  <c r="BC112"/>
  <c r="BD112"/>
  <c r="BE112"/>
  <c r="BF112"/>
  <c r="BG112"/>
  <c r="BH112"/>
  <c r="BI112"/>
  <c r="BJ112"/>
  <c r="BK112"/>
  <c r="G113"/>
  <c r="H113"/>
  <c r="I113"/>
  <c r="J113"/>
  <c r="L113"/>
  <c r="M113"/>
  <c r="N113"/>
  <c r="O113"/>
  <c r="P113"/>
  <c r="Q113"/>
  <c r="R113"/>
  <c r="S113"/>
  <c r="U113"/>
  <c r="V113"/>
  <c r="W113"/>
  <c r="X113"/>
  <c r="Z113"/>
  <c r="AA113"/>
  <c r="AB113"/>
  <c r="AC113"/>
  <c r="AE113"/>
  <c r="AF113"/>
  <c r="AG113"/>
  <c r="AH113"/>
  <c r="AJ113"/>
  <c r="AK113"/>
  <c r="AL113"/>
  <c r="AM113"/>
  <c r="AO113"/>
  <c r="AP113"/>
  <c r="AQ113"/>
  <c r="AR113"/>
  <c r="AT113"/>
  <c r="AU113"/>
  <c r="AV113"/>
  <c r="AW113"/>
  <c r="AY113"/>
  <c r="AZ113"/>
  <c r="BA113"/>
  <c r="BB113"/>
  <c r="BD113"/>
  <c r="BE113"/>
  <c r="BF113"/>
  <c r="BG113"/>
  <c r="BI113"/>
  <c r="BJ113"/>
  <c r="BK113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G115"/>
  <c r="H115"/>
  <c r="I115"/>
  <c r="J115"/>
  <c r="L115"/>
  <c r="M115"/>
  <c r="N115"/>
  <c r="O115"/>
  <c r="P115"/>
  <c r="Q115"/>
  <c r="R115"/>
  <c r="S115"/>
  <c r="U115"/>
  <c r="V115"/>
  <c r="W115"/>
  <c r="X115"/>
  <c r="Z115"/>
  <c r="AA115"/>
  <c r="AB115"/>
  <c r="AC115"/>
  <c r="AE115"/>
  <c r="AF115"/>
  <c r="AG115"/>
  <c r="AH115"/>
  <c r="AJ115"/>
  <c r="AK115"/>
  <c r="AL115"/>
  <c r="AM115"/>
  <c r="AO115"/>
  <c r="AP115"/>
  <c r="AQ115"/>
  <c r="AR115"/>
  <c r="AT115"/>
  <c r="AU115"/>
  <c r="AV115"/>
  <c r="AW115"/>
  <c r="AY115"/>
  <c r="AZ115"/>
  <c r="BA115"/>
  <c r="BB115"/>
  <c r="BD115"/>
  <c r="BE115"/>
  <c r="BF115"/>
  <c r="BG115"/>
  <c r="BI115"/>
  <c r="BJ115"/>
  <c r="BK115"/>
  <c r="G116"/>
  <c r="H116"/>
  <c r="I116"/>
  <c r="J116"/>
  <c r="L116"/>
  <c r="M116"/>
  <c r="N116"/>
  <c r="O116"/>
  <c r="P116"/>
  <c r="Q116"/>
  <c r="R116"/>
  <c r="S116"/>
  <c r="U116"/>
  <c r="V116"/>
  <c r="W116"/>
  <c r="X116"/>
  <c r="Z116"/>
  <c r="AA116"/>
  <c r="AB116"/>
  <c r="AC116"/>
  <c r="AE116"/>
  <c r="AF116"/>
  <c r="AG116"/>
  <c r="AH116"/>
  <c r="AJ116"/>
  <c r="AK116"/>
  <c r="AL116"/>
  <c r="AM116"/>
  <c r="AO116"/>
  <c r="AP116"/>
  <c r="AQ116"/>
  <c r="AR116"/>
  <c r="AT116"/>
  <c r="AU116"/>
  <c r="AV116"/>
  <c r="AW116"/>
  <c r="AY116"/>
  <c r="AZ116"/>
  <c r="BA116"/>
  <c r="BB116"/>
  <c r="BD116"/>
  <c r="BE116"/>
  <c r="BF116"/>
  <c r="BG116"/>
  <c r="BI116"/>
  <c r="BJ116"/>
  <c r="BK116"/>
  <c r="G117"/>
  <c r="H117"/>
  <c r="I117"/>
  <c r="J117"/>
  <c r="L117"/>
  <c r="M117"/>
  <c r="N117"/>
  <c r="O117"/>
  <c r="P117"/>
  <c r="Q117"/>
  <c r="R117"/>
  <c r="S117"/>
  <c r="U117"/>
  <c r="V117"/>
  <c r="W117"/>
  <c r="X117"/>
  <c r="Z117"/>
  <c r="AA117"/>
  <c r="AB117"/>
  <c r="AC117"/>
  <c r="AE117"/>
  <c r="AF117"/>
  <c r="AG117"/>
  <c r="AH117"/>
  <c r="AJ117"/>
  <c r="AK117"/>
  <c r="AL117"/>
  <c r="AM117"/>
  <c r="AO117"/>
  <c r="AP117"/>
  <c r="AQ117"/>
  <c r="AR117"/>
  <c r="AT117"/>
  <c r="AU117"/>
  <c r="AV117"/>
  <c r="AW117"/>
  <c r="AY117"/>
  <c r="AZ117"/>
  <c r="BA117"/>
  <c r="BB117"/>
  <c r="BD117"/>
  <c r="BE117"/>
  <c r="BF117"/>
  <c r="BG117"/>
  <c r="BI117"/>
  <c r="BJ117"/>
  <c r="BK117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F76"/>
  <c r="F80"/>
  <c r="BM80" s="1"/>
  <c r="F82"/>
  <c r="F84"/>
  <c r="F86"/>
  <c r="F88"/>
  <c r="F90"/>
  <c r="F92"/>
  <c r="F94"/>
  <c r="F96"/>
  <c r="F98"/>
  <c r="F100"/>
  <c r="F102"/>
  <c r="F106"/>
  <c r="BM106" s="1"/>
  <c r="F108"/>
  <c r="F110"/>
  <c r="BM110" s="1"/>
  <c r="F112"/>
  <c r="F114"/>
  <c r="BM114" s="1"/>
  <c r="F118"/>
  <c r="K68"/>
  <c r="M68"/>
  <c r="N68"/>
  <c r="O68"/>
  <c r="P68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Z69"/>
  <c r="BA69"/>
  <c r="BB69"/>
  <c r="BC69"/>
  <c r="BD69"/>
  <c r="BE69"/>
  <c r="BF69"/>
  <c r="BG69"/>
  <c r="BH69"/>
  <c r="BI69"/>
  <c r="BJ69"/>
  <c r="BK69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BB70"/>
  <c r="BD70"/>
  <c r="BE70"/>
  <c r="BF70"/>
  <c r="BG70"/>
  <c r="BH70"/>
  <c r="BI70"/>
  <c r="BJ70"/>
  <c r="BK70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BA71"/>
  <c r="BB71"/>
  <c r="BD71"/>
  <c r="BE71"/>
  <c r="BF71"/>
  <c r="BG71"/>
  <c r="BH71"/>
  <c r="BI71"/>
  <c r="BJ71"/>
  <c r="BK71"/>
  <c r="J72"/>
  <c r="L72"/>
  <c r="M72"/>
  <c r="N72"/>
  <c r="O72"/>
  <c r="P72"/>
  <c r="Q72"/>
  <c r="R72"/>
  <c r="S72"/>
  <c r="U72"/>
  <c r="V72"/>
  <c r="W72"/>
  <c r="X72"/>
  <c r="Z72"/>
  <c r="AA72"/>
  <c r="AB72"/>
  <c r="AC72"/>
  <c r="AE72"/>
  <c r="AF72"/>
  <c r="AG72"/>
  <c r="AH72"/>
  <c r="AJ72"/>
  <c r="AK72"/>
  <c r="AL72"/>
  <c r="AM72"/>
  <c r="AO72"/>
  <c r="AP72"/>
  <c r="AQ72"/>
  <c r="AR72"/>
  <c r="AT72"/>
  <c r="AU72"/>
  <c r="AV72"/>
  <c r="AW72"/>
  <c r="AY72"/>
  <c r="AZ72"/>
  <c r="BA72"/>
  <c r="BB72"/>
  <c r="BD72"/>
  <c r="BE72"/>
  <c r="BF72"/>
  <c r="BG72"/>
  <c r="BI72"/>
  <c r="BJ72"/>
  <c r="BK72"/>
  <c r="J73"/>
  <c r="L73"/>
  <c r="M73"/>
  <c r="N73"/>
  <c r="O73"/>
  <c r="P73"/>
  <c r="Q73"/>
  <c r="R73"/>
  <c r="S73"/>
  <c r="U73"/>
  <c r="V73"/>
  <c r="W73"/>
  <c r="X73"/>
  <c r="Z73"/>
  <c r="AA73"/>
  <c r="AB73"/>
  <c r="AC73"/>
  <c r="AE73"/>
  <c r="AF73"/>
  <c r="AG73"/>
  <c r="AH73"/>
  <c r="AJ73"/>
  <c r="AK73"/>
  <c r="AL73"/>
  <c r="AM73"/>
  <c r="AO73"/>
  <c r="AP73"/>
  <c r="AQ73"/>
  <c r="AR73"/>
  <c r="AT73"/>
  <c r="AU73"/>
  <c r="AV73"/>
  <c r="AW73"/>
  <c r="AY73"/>
  <c r="AZ73"/>
  <c r="BA73"/>
  <c r="BB73"/>
  <c r="BD73"/>
  <c r="BE73"/>
  <c r="BF73"/>
  <c r="BG73"/>
  <c r="BI73"/>
  <c r="BJ73"/>
  <c r="BK73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W74"/>
  <c r="AX74"/>
  <c r="AY74"/>
  <c r="AZ74"/>
  <c r="BA74"/>
  <c r="BB74"/>
  <c r="BC74"/>
  <c r="BD74"/>
  <c r="BE74"/>
  <c r="BF74"/>
  <c r="BG74"/>
  <c r="BH74"/>
  <c r="BI74"/>
  <c r="BJ74"/>
  <c r="BK74"/>
  <c r="G69"/>
  <c r="H69"/>
  <c r="I69"/>
  <c r="G70"/>
  <c r="H70"/>
  <c r="I70"/>
  <c r="G71"/>
  <c r="H71"/>
  <c r="I71"/>
  <c r="G72"/>
  <c r="H72"/>
  <c r="I72"/>
  <c r="G73"/>
  <c r="H73"/>
  <c r="I73"/>
  <c r="G74"/>
  <c r="H74"/>
  <c r="I74"/>
  <c r="F69"/>
  <c r="F70"/>
  <c r="F71"/>
  <c r="F74"/>
  <c r="M6"/>
  <c r="N6"/>
  <c r="O6"/>
  <c r="P6"/>
  <c r="M56"/>
  <c r="N56"/>
  <c r="O56"/>
  <c r="P56"/>
  <c r="M57"/>
  <c r="N57"/>
  <c r="O57"/>
  <c r="P57"/>
  <c r="L58"/>
  <c r="M58"/>
  <c r="N58"/>
  <c r="O58"/>
  <c r="P58"/>
  <c r="U58"/>
  <c r="Z58"/>
  <c r="AE58"/>
  <c r="AJ58"/>
  <c r="AO58"/>
  <c r="AT58"/>
  <c r="AY58"/>
  <c r="BD58"/>
  <c r="BI58"/>
  <c r="M59"/>
  <c r="N59"/>
  <c r="O59"/>
  <c r="P59"/>
  <c r="Z59"/>
  <c r="AE59"/>
  <c r="AT59"/>
  <c r="L60"/>
  <c r="M60"/>
  <c r="N60"/>
  <c r="O60"/>
  <c r="P60"/>
  <c r="U60"/>
  <c r="Z60"/>
  <c r="AE60"/>
  <c r="AJ60"/>
  <c r="AO60"/>
  <c r="AT60"/>
  <c r="AY60"/>
  <c r="BD60"/>
  <c r="BI60"/>
  <c r="L61"/>
  <c r="M61"/>
  <c r="N61"/>
  <c r="O61"/>
  <c r="P61"/>
  <c r="U61"/>
  <c r="Z61"/>
  <c r="AE61"/>
  <c r="AJ61"/>
  <c r="AO61"/>
  <c r="AT61"/>
  <c r="AY61"/>
  <c r="BD61"/>
  <c r="BI61"/>
  <c r="L62"/>
  <c r="M62"/>
  <c r="N62"/>
  <c r="O62"/>
  <c r="P62"/>
  <c r="U62"/>
  <c r="Z62"/>
  <c r="AE62"/>
  <c r="AJ62"/>
  <c r="AO62"/>
  <c r="AT62"/>
  <c r="AY62"/>
  <c r="BD62"/>
  <c r="BI62"/>
  <c r="L63"/>
  <c r="M63"/>
  <c r="N63"/>
  <c r="O63"/>
  <c r="P63"/>
  <c r="U63"/>
  <c r="Z63"/>
  <c r="AE63"/>
  <c r="AJ63"/>
  <c r="AO63"/>
  <c r="AT63"/>
  <c r="AY63"/>
  <c r="BD63"/>
  <c r="BI63"/>
  <c r="L64"/>
  <c r="M64"/>
  <c r="N64"/>
  <c r="O64"/>
  <c r="P64"/>
  <c r="U64"/>
  <c r="Z64"/>
  <c r="AE64"/>
  <c r="AJ64"/>
  <c r="AO64"/>
  <c r="AT64"/>
  <c r="AY64"/>
  <c r="BD64"/>
  <c r="BI64"/>
  <c r="L65"/>
  <c r="M65"/>
  <c r="N65"/>
  <c r="O65"/>
  <c r="P65"/>
  <c r="U65"/>
  <c r="Z65"/>
  <c r="AE65"/>
  <c r="AJ65"/>
  <c r="AO65"/>
  <c r="AT65"/>
  <c r="AY65"/>
  <c r="BD65"/>
  <c r="BI65"/>
  <c r="L66"/>
  <c r="M66"/>
  <c r="N66"/>
  <c r="O66"/>
  <c r="P66"/>
  <c r="U66"/>
  <c r="Z66"/>
  <c r="AE66"/>
  <c r="AJ66"/>
  <c r="AO66"/>
  <c r="AT66"/>
  <c r="AY66"/>
  <c r="BD66"/>
  <c r="BI66"/>
  <c r="L67"/>
  <c r="M67"/>
  <c r="N67"/>
  <c r="O67"/>
  <c r="P67"/>
  <c r="U67"/>
  <c r="Z67"/>
  <c r="AE67"/>
  <c r="AJ67"/>
  <c r="AO67"/>
  <c r="AT67"/>
  <c r="AY67"/>
  <c r="BD67"/>
  <c r="BI67"/>
  <c r="G58"/>
  <c r="G60"/>
  <c r="G61"/>
  <c r="G62"/>
  <c r="G63"/>
  <c r="G64"/>
  <c r="G65"/>
  <c r="G66"/>
  <c r="G67"/>
  <c r="M44"/>
  <c r="N44"/>
  <c r="O44"/>
  <c r="P44"/>
  <c r="L45"/>
  <c r="M45"/>
  <c r="N45"/>
  <c r="O45"/>
  <c r="P45"/>
  <c r="U45"/>
  <c r="Z45"/>
  <c r="AE45"/>
  <c r="AJ45"/>
  <c r="AO45"/>
  <c r="AT45"/>
  <c r="AY45"/>
  <c r="BD45"/>
  <c r="BI45"/>
  <c r="M46"/>
  <c r="N46"/>
  <c r="O46"/>
  <c r="P46"/>
  <c r="Z46"/>
  <c r="AE46"/>
  <c r="AT46"/>
  <c r="L47"/>
  <c r="M47"/>
  <c r="N47"/>
  <c r="O47"/>
  <c r="P47"/>
  <c r="U47"/>
  <c r="Z47"/>
  <c r="AE47"/>
  <c r="AJ47"/>
  <c r="AO47"/>
  <c r="AT47"/>
  <c r="AY47"/>
  <c r="BD47"/>
  <c r="BI47"/>
  <c r="L48"/>
  <c r="M48"/>
  <c r="N48"/>
  <c r="O48"/>
  <c r="P48"/>
  <c r="U48"/>
  <c r="Z48"/>
  <c r="AE48"/>
  <c r="AJ48"/>
  <c r="AO48"/>
  <c r="AT48"/>
  <c r="AY48"/>
  <c r="BD48"/>
  <c r="BI48"/>
  <c r="L49"/>
  <c r="M49"/>
  <c r="N49"/>
  <c r="O49"/>
  <c r="P49"/>
  <c r="U49"/>
  <c r="Z49"/>
  <c r="AE49"/>
  <c r="AJ49"/>
  <c r="AO49"/>
  <c r="AT49"/>
  <c r="AY49"/>
  <c r="BD49"/>
  <c r="BI49"/>
  <c r="L50"/>
  <c r="M50"/>
  <c r="N50"/>
  <c r="O50"/>
  <c r="P50"/>
  <c r="U50"/>
  <c r="Z50"/>
  <c r="AE50"/>
  <c r="AJ50"/>
  <c r="AO50"/>
  <c r="AT50"/>
  <c r="AY50"/>
  <c r="BD50"/>
  <c r="BI50"/>
  <c r="L51"/>
  <c r="M51"/>
  <c r="N51"/>
  <c r="O51"/>
  <c r="P51"/>
  <c r="U51"/>
  <c r="Z51"/>
  <c r="AE51"/>
  <c r="AJ51"/>
  <c r="AO51"/>
  <c r="AT51"/>
  <c r="AY51"/>
  <c r="BD51"/>
  <c r="BI51"/>
  <c r="L52"/>
  <c r="M52"/>
  <c r="N52"/>
  <c r="O52"/>
  <c r="P52"/>
  <c r="U52"/>
  <c r="Z52"/>
  <c r="AE52"/>
  <c r="AJ52"/>
  <c r="AO52"/>
  <c r="AT52"/>
  <c r="AY52"/>
  <c r="BD52"/>
  <c r="BI52"/>
  <c r="L53"/>
  <c r="M53"/>
  <c r="N53"/>
  <c r="O53"/>
  <c r="P53"/>
  <c r="U53"/>
  <c r="Z53"/>
  <c r="AE53"/>
  <c r="AJ53"/>
  <c r="AO53"/>
  <c r="AT53"/>
  <c r="AY53"/>
  <c r="BD53"/>
  <c r="BI53"/>
  <c r="L54"/>
  <c r="M54"/>
  <c r="N54"/>
  <c r="O54"/>
  <c r="P54"/>
  <c r="U54"/>
  <c r="Z54"/>
  <c r="AE54"/>
  <c r="AJ54"/>
  <c r="AO54"/>
  <c r="AT54"/>
  <c r="AY54"/>
  <c r="BD54"/>
  <c r="BI54"/>
  <c r="L55"/>
  <c r="M55"/>
  <c r="N55"/>
  <c r="O55"/>
  <c r="P55"/>
  <c r="U55"/>
  <c r="Z55"/>
  <c r="AE55"/>
  <c r="AJ55"/>
  <c r="AO55"/>
  <c r="AT55"/>
  <c r="AY55"/>
  <c r="BD55"/>
  <c r="BI55"/>
  <c r="G45"/>
  <c r="G46"/>
  <c r="G47"/>
  <c r="G48"/>
  <c r="G49"/>
  <c r="G50"/>
  <c r="G51"/>
  <c r="G52"/>
  <c r="G53"/>
  <c r="G54"/>
  <c r="G55"/>
  <c r="M32"/>
  <c r="N32"/>
  <c r="O32"/>
  <c r="P32"/>
  <c r="L33"/>
  <c r="M33"/>
  <c r="N33"/>
  <c r="O33"/>
  <c r="P33"/>
  <c r="U33"/>
  <c r="Z33"/>
  <c r="AE33"/>
  <c r="AJ33"/>
  <c r="AO33"/>
  <c r="AT33"/>
  <c r="AY33"/>
  <c r="BD33"/>
  <c r="BI33"/>
  <c r="L34"/>
  <c r="M34"/>
  <c r="N34"/>
  <c r="O34"/>
  <c r="P34"/>
  <c r="U34"/>
  <c r="Z34"/>
  <c r="AE34"/>
  <c r="AJ34"/>
  <c r="AO34"/>
  <c r="AT34"/>
  <c r="AY34"/>
  <c r="BD34"/>
  <c r="BI34"/>
  <c r="L35"/>
  <c r="M35"/>
  <c r="N35"/>
  <c r="O35"/>
  <c r="P35"/>
  <c r="U35"/>
  <c r="Z35"/>
  <c r="AE35"/>
  <c r="AJ35"/>
  <c r="AO35"/>
  <c r="AT35"/>
  <c r="AY35"/>
  <c r="BD35"/>
  <c r="BI35"/>
  <c r="L36"/>
  <c r="M36"/>
  <c r="N36"/>
  <c r="O36"/>
  <c r="P36"/>
  <c r="U36"/>
  <c r="Z36"/>
  <c r="AE36"/>
  <c r="AJ36"/>
  <c r="AO36"/>
  <c r="AT36"/>
  <c r="AY36"/>
  <c r="BD36"/>
  <c r="BI36"/>
  <c r="L37"/>
  <c r="M37"/>
  <c r="N37"/>
  <c r="O37"/>
  <c r="P37"/>
  <c r="U37"/>
  <c r="Z37"/>
  <c r="AE37"/>
  <c r="AJ37"/>
  <c r="AO37"/>
  <c r="AT37"/>
  <c r="AY37"/>
  <c r="BD37"/>
  <c r="BI37"/>
  <c r="L38"/>
  <c r="M38"/>
  <c r="N38"/>
  <c r="O38"/>
  <c r="P38"/>
  <c r="U38"/>
  <c r="Z38"/>
  <c r="AE38"/>
  <c r="AJ38"/>
  <c r="AO38"/>
  <c r="AT38"/>
  <c r="AY38"/>
  <c r="BD38"/>
  <c r="BI38"/>
  <c r="G33"/>
  <c r="G34"/>
  <c r="G35"/>
  <c r="G36"/>
  <c r="G37"/>
  <c r="G38"/>
  <c r="M25"/>
  <c r="N25"/>
  <c r="O25"/>
  <c r="P25"/>
  <c r="K27"/>
  <c r="P27"/>
  <c r="T27"/>
  <c r="Y27"/>
  <c r="AD27"/>
  <c r="AI27"/>
  <c r="AN27"/>
  <c r="AS27"/>
  <c r="AX27"/>
  <c r="BC27"/>
  <c r="BH27"/>
  <c r="K28"/>
  <c r="P28"/>
  <c r="T28"/>
  <c r="Y28"/>
  <c r="AD28"/>
  <c r="AI28"/>
  <c r="AN28"/>
  <c r="AS28"/>
  <c r="AX28"/>
  <c r="BC28"/>
  <c r="BH28"/>
  <c r="K29"/>
  <c r="P29"/>
  <c r="T29"/>
  <c r="Y29"/>
  <c r="AD29"/>
  <c r="AI29"/>
  <c r="AN29"/>
  <c r="AS29"/>
  <c r="AX29"/>
  <c r="BC29"/>
  <c r="BH29"/>
  <c r="P30"/>
  <c r="P31"/>
  <c r="F27"/>
  <c r="F28"/>
  <c r="F29"/>
  <c r="C18"/>
  <c r="C17"/>
  <c r="Y16"/>
  <c r="AD16"/>
  <c r="AB10" i="53" s="1"/>
  <c r="AN16" i="50"/>
  <c r="AS16"/>
  <c r="AQ10" i="53" s="1"/>
  <c r="T17" i="50"/>
  <c r="Y17"/>
  <c r="AD17"/>
  <c r="AI17"/>
  <c r="AN17"/>
  <c r="AS17"/>
  <c r="AX17"/>
  <c r="BC17"/>
  <c r="BH17"/>
  <c r="T18"/>
  <c r="Y18"/>
  <c r="AD18"/>
  <c r="AI18"/>
  <c r="AN18"/>
  <c r="AS18"/>
  <c r="AX18"/>
  <c r="BC18"/>
  <c r="BH18"/>
  <c r="W19"/>
  <c r="X19"/>
  <c r="Y19"/>
  <c r="AD19"/>
  <c r="AN19"/>
  <c r="AS19"/>
  <c r="T20"/>
  <c r="Y20"/>
  <c r="AD20"/>
  <c r="AI20"/>
  <c r="AN20"/>
  <c r="AS20"/>
  <c r="AX20"/>
  <c r="BC20"/>
  <c r="BH20"/>
  <c r="T21"/>
  <c r="Y21"/>
  <c r="AD21"/>
  <c r="AN21"/>
  <c r="AS21"/>
  <c r="AX21"/>
  <c r="BC21"/>
  <c r="BH21"/>
  <c r="T22"/>
  <c r="Y22"/>
  <c r="AD22"/>
  <c r="AN22"/>
  <c r="AS22"/>
  <c r="AX22"/>
  <c r="BC22"/>
  <c r="BH22"/>
  <c r="K17"/>
  <c r="K18"/>
  <c r="K20"/>
  <c r="K21"/>
  <c r="K22"/>
  <c r="F17"/>
  <c r="F18"/>
  <c r="F20"/>
  <c r="F21"/>
  <c r="F22"/>
  <c r="Y13" i="7"/>
  <c r="K13"/>
  <c r="F13"/>
  <c r="AX13"/>
  <c r="AS13"/>
  <c r="AN13"/>
  <c r="AI13"/>
  <c r="AH8" i="50"/>
  <c r="AH9"/>
  <c r="AI9"/>
  <c r="AN9"/>
  <c r="AS9"/>
  <c r="AX9"/>
  <c r="Y10"/>
  <c r="AD10"/>
  <c r="AH10"/>
  <c r="AI10"/>
  <c r="AN10"/>
  <c r="AS10"/>
  <c r="AX10"/>
  <c r="BC10"/>
  <c r="BH10"/>
  <c r="Y14"/>
  <c r="AD14"/>
  <c r="AH14"/>
  <c r="AI14"/>
  <c r="AN14"/>
  <c r="AS14"/>
  <c r="AX14"/>
  <c r="BC14"/>
  <c r="BH14"/>
  <c r="Y15"/>
  <c r="AH15"/>
  <c r="AI15"/>
  <c r="AN15"/>
  <c r="AS15"/>
  <c r="AX15"/>
  <c r="T10"/>
  <c r="T14"/>
  <c r="K9"/>
  <c r="K10"/>
  <c r="K14"/>
  <c r="K15"/>
  <c r="F9"/>
  <c r="F10"/>
  <c r="F14"/>
  <c r="BK38" i="53"/>
  <c r="BJ38"/>
  <c r="BH38"/>
  <c r="BI38" s="1"/>
  <c r="BG38"/>
  <c r="BH39" s="1"/>
  <c r="BF38"/>
  <c r="BE38"/>
  <c r="BD38"/>
  <c r="BC38"/>
  <c r="BB38"/>
  <c r="BC39" s="1"/>
  <c r="BA38"/>
  <c r="AZ38"/>
  <c r="AX38"/>
  <c r="AY38" s="1"/>
  <c r="AW38"/>
  <c r="AX39" s="1"/>
  <c r="AV38"/>
  <c r="AU38"/>
  <c r="AS38"/>
  <c r="AT38" s="1"/>
  <c r="AR38"/>
  <c r="AS39" s="1"/>
  <c r="AQ38"/>
  <c r="AP38"/>
  <c r="AN38"/>
  <c r="AO38" s="1"/>
  <c r="AM38"/>
  <c r="AN39" s="1"/>
  <c r="AL38"/>
  <c r="AK38"/>
  <c r="AI38"/>
  <c r="AJ38" s="1"/>
  <c r="AH38"/>
  <c r="AI39" s="1"/>
  <c r="AG38"/>
  <c r="AF38"/>
  <c r="AD38"/>
  <c r="AE38" s="1"/>
  <c r="AC38"/>
  <c r="AD39" s="1"/>
  <c r="AB38"/>
  <c r="AA38"/>
  <c r="Y38"/>
  <c r="Z38" s="1"/>
  <c r="X38"/>
  <c r="Y39" s="1"/>
  <c r="W38"/>
  <c r="V38"/>
  <c r="T38"/>
  <c r="U38" s="1"/>
  <c r="S38"/>
  <c r="T39" s="1"/>
  <c r="R38"/>
  <c r="Q38"/>
  <c r="O38"/>
  <c r="P38" s="1"/>
  <c r="N38"/>
  <c r="O39" s="1"/>
  <c r="M38"/>
  <c r="L38"/>
  <c r="J38"/>
  <c r="K38" s="1"/>
  <c r="I38"/>
  <c r="J39" s="1"/>
  <c r="H38"/>
  <c r="BK36"/>
  <c r="BF36"/>
  <c r="BE36"/>
  <c r="BA36"/>
  <c r="AZ36"/>
  <c r="AV36"/>
  <c r="AU36"/>
  <c r="AQ36"/>
  <c r="AP36"/>
  <c r="AL36"/>
  <c r="AK36"/>
  <c r="AG36"/>
  <c r="AF36"/>
  <c r="AB36"/>
  <c r="AA36"/>
  <c r="W36"/>
  <c r="V36"/>
  <c r="R36"/>
  <c r="Q36"/>
  <c r="M36"/>
  <c r="L36"/>
  <c r="H36"/>
  <c r="BK34"/>
  <c r="BJ34"/>
  <c r="BH34"/>
  <c r="BI34" s="1"/>
  <c r="BG34"/>
  <c r="BH35" s="1"/>
  <c r="BF34"/>
  <c r="BE34"/>
  <c r="BC34"/>
  <c r="BD34" s="1"/>
  <c r="BB34"/>
  <c r="BC35" s="1"/>
  <c r="BA34"/>
  <c r="AZ34"/>
  <c r="AX34"/>
  <c r="AY34" s="1"/>
  <c r="AW34"/>
  <c r="AX35" s="1"/>
  <c r="AV34"/>
  <c r="AU34"/>
  <c r="AS34"/>
  <c r="AT34" s="1"/>
  <c r="AR34"/>
  <c r="AS35" s="1"/>
  <c r="AQ34"/>
  <c r="AP34"/>
  <c r="AN34"/>
  <c r="AO34" s="1"/>
  <c r="AM34"/>
  <c r="AN35" s="1"/>
  <c r="AL34"/>
  <c r="AK34"/>
  <c r="AI34"/>
  <c r="AJ34" s="1"/>
  <c r="AH34"/>
  <c r="AI35" s="1"/>
  <c r="AG34"/>
  <c r="AF34"/>
  <c r="AD34"/>
  <c r="AE34" s="1"/>
  <c r="AC34"/>
  <c r="AD35" s="1"/>
  <c r="AB34"/>
  <c r="AA34"/>
  <c r="Y34"/>
  <c r="Z34" s="1"/>
  <c r="X34"/>
  <c r="Y35" s="1"/>
  <c r="W34"/>
  <c r="V34"/>
  <c r="T34"/>
  <c r="U34" s="1"/>
  <c r="S34"/>
  <c r="T35" s="1"/>
  <c r="R34"/>
  <c r="Q34"/>
  <c r="O34"/>
  <c r="P34" s="1"/>
  <c r="N34"/>
  <c r="O35" s="1"/>
  <c r="M34"/>
  <c r="L34"/>
  <c r="J34"/>
  <c r="K34" s="1"/>
  <c r="I34"/>
  <c r="J35" s="1"/>
  <c r="H34"/>
  <c r="B33"/>
  <c r="BK31"/>
  <c r="BJ31"/>
  <c r="BH31"/>
  <c r="BI31" s="1"/>
  <c r="BG31"/>
  <c r="BH32" s="1"/>
  <c r="BF31"/>
  <c r="BE31"/>
  <c r="BC31"/>
  <c r="BD31" s="1"/>
  <c r="BB31"/>
  <c r="BC32" s="1"/>
  <c r="BA31"/>
  <c r="AZ31"/>
  <c r="AX31"/>
  <c r="AY31" s="1"/>
  <c r="AW31"/>
  <c r="AX32" s="1"/>
  <c r="AV31"/>
  <c r="AU31"/>
  <c r="AS31"/>
  <c r="AT31" s="1"/>
  <c r="AR31"/>
  <c r="AS32" s="1"/>
  <c r="AQ31"/>
  <c r="AP31"/>
  <c r="AN31"/>
  <c r="AO31" s="1"/>
  <c r="AM31"/>
  <c r="AN32" s="1"/>
  <c r="AL31"/>
  <c r="AK31"/>
  <c r="AI31"/>
  <c r="AJ31" s="1"/>
  <c r="AH31"/>
  <c r="AI32" s="1"/>
  <c r="AG31"/>
  <c r="AF31"/>
  <c r="AE31"/>
  <c r="AD31"/>
  <c r="AC31"/>
  <c r="AD32" s="1"/>
  <c r="AB31"/>
  <c r="AA31"/>
  <c r="Y31"/>
  <c r="Z31" s="1"/>
  <c r="X31"/>
  <c r="Y32" s="1"/>
  <c r="W31"/>
  <c r="V31"/>
  <c r="T31"/>
  <c r="U31" s="1"/>
  <c r="S31"/>
  <c r="T32" s="1"/>
  <c r="R31"/>
  <c r="Q31"/>
  <c r="O31"/>
  <c r="P31" s="1"/>
  <c r="N31"/>
  <c r="O32" s="1"/>
  <c r="M31"/>
  <c r="L31"/>
  <c r="J31"/>
  <c r="K31" s="1"/>
  <c r="I31"/>
  <c r="J32" s="1"/>
  <c r="H31"/>
  <c r="BK28"/>
  <c r="BH28"/>
  <c r="BI28" s="1"/>
  <c r="BG28"/>
  <c r="BH29" s="1"/>
  <c r="BF28"/>
  <c r="BE28"/>
  <c r="BC28"/>
  <c r="BD28" s="1"/>
  <c r="BB28"/>
  <c r="BC29" s="1"/>
  <c r="BA28"/>
  <c r="AZ28"/>
  <c r="AX28"/>
  <c r="AY28" s="1"/>
  <c r="AW28"/>
  <c r="AX29" s="1"/>
  <c r="AV28"/>
  <c r="AU28"/>
  <c r="AS28"/>
  <c r="AT28" s="1"/>
  <c r="AR28"/>
  <c r="AS29" s="1"/>
  <c r="AQ28"/>
  <c r="AP28"/>
  <c r="AN28"/>
  <c r="AO28" s="1"/>
  <c r="AM28"/>
  <c r="AN29" s="1"/>
  <c r="AL28"/>
  <c r="AK28"/>
  <c r="AI28"/>
  <c r="AJ28" s="1"/>
  <c r="AH28"/>
  <c r="AI29" s="1"/>
  <c r="AG28"/>
  <c r="AF28"/>
  <c r="AD28"/>
  <c r="AE28" s="1"/>
  <c r="AC28"/>
  <c r="AD29" s="1"/>
  <c r="AB28"/>
  <c r="AA28"/>
  <c r="Y28"/>
  <c r="Z28" s="1"/>
  <c r="X28"/>
  <c r="Y29" s="1"/>
  <c r="W28"/>
  <c r="V28"/>
  <c r="T28"/>
  <c r="U28" s="1"/>
  <c r="S28"/>
  <c r="T29" s="1"/>
  <c r="R28"/>
  <c r="Q28"/>
  <c r="O28"/>
  <c r="P28" s="1"/>
  <c r="N28"/>
  <c r="O29" s="1"/>
  <c r="M28"/>
  <c r="L28"/>
  <c r="J28"/>
  <c r="K28" s="1"/>
  <c r="I28"/>
  <c r="J29" s="1"/>
  <c r="H28"/>
  <c r="BC22"/>
  <c r="AI22"/>
  <c r="O22"/>
  <c r="BK21"/>
  <c r="BJ21"/>
  <c r="BH21"/>
  <c r="BI21" s="1"/>
  <c r="BG21"/>
  <c r="BH22" s="1"/>
  <c r="BF21"/>
  <c r="BE21"/>
  <c r="BC21"/>
  <c r="BD21" s="1"/>
  <c r="BB21"/>
  <c r="BA21"/>
  <c r="AZ21"/>
  <c r="AY21"/>
  <c r="AX21"/>
  <c r="AW21"/>
  <c r="AX22" s="1"/>
  <c r="AV21"/>
  <c r="AU21"/>
  <c r="AS21"/>
  <c r="AT21" s="1"/>
  <c r="AR21"/>
  <c r="AS22" s="1"/>
  <c r="AQ21"/>
  <c r="AP21"/>
  <c r="AN21"/>
  <c r="AO21" s="1"/>
  <c r="AM21"/>
  <c r="AN22" s="1"/>
  <c r="AL21"/>
  <c r="AK21"/>
  <c r="AI21"/>
  <c r="AJ21" s="1"/>
  <c r="AH21"/>
  <c r="AG21"/>
  <c r="AF21"/>
  <c r="AE21"/>
  <c r="AD21"/>
  <c r="AC21"/>
  <c r="AD22" s="1"/>
  <c r="AB21"/>
  <c r="AA21"/>
  <c r="Y21"/>
  <c r="Z21" s="1"/>
  <c r="X21"/>
  <c r="Y22" s="1"/>
  <c r="W21"/>
  <c r="V21"/>
  <c r="T21"/>
  <c r="U21" s="1"/>
  <c r="S21"/>
  <c r="T22" s="1"/>
  <c r="R21"/>
  <c r="Q21"/>
  <c r="O21"/>
  <c r="P21" s="1"/>
  <c r="N21"/>
  <c r="M21"/>
  <c r="L21"/>
  <c r="K21"/>
  <c r="J21"/>
  <c r="I21"/>
  <c r="J22" s="1"/>
  <c r="H21"/>
  <c r="B20"/>
  <c r="AX19"/>
  <c r="AD19"/>
  <c r="J19"/>
  <c r="BK18"/>
  <c r="BJ18"/>
  <c r="BH18"/>
  <c r="BI18" s="1"/>
  <c r="BG18"/>
  <c r="BH19" s="1"/>
  <c r="BF18"/>
  <c r="BE18"/>
  <c r="BC18"/>
  <c r="BD18" s="1"/>
  <c r="BB18"/>
  <c r="BC19" s="1"/>
  <c r="BA18"/>
  <c r="AZ18"/>
  <c r="AX18"/>
  <c r="AY18" s="1"/>
  <c r="AW18"/>
  <c r="AV18"/>
  <c r="AU18"/>
  <c r="AT18"/>
  <c r="AS18"/>
  <c r="AR18"/>
  <c r="AS19" s="1"/>
  <c r="AQ18"/>
  <c r="AP18"/>
  <c r="AN18"/>
  <c r="AO18" s="1"/>
  <c r="AM18"/>
  <c r="AN19" s="1"/>
  <c r="AL18"/>
  <c r="AK18"/>
  <c r="AI18"/>
  <c r="AJ18" s="1"/>
  <c r="AH18"/>
  <c r="AI19" s="1"/>
  <c r="AG18"/>
  <c r="AF18"/>
  <c r="AD18"/>
  <c r="AE18" s="1"/>
  <c r="AC18"/>
  <c r="AB18"/>
  <c r="AA18"/>
  <c r="Z18"/>
  <c r="Y18"/>
  <c r="X18"/>
  <c r="Y19" s="1"/>
  <c r="W18"/>
  <c r="V18"/>
  <c r="T18"/>
  <c r="U18" s="1"/>
  <c r="S18"/>
  <c r="T19" s="1"/>
  <c r="R18"/>
  <c r="Q18"/>
  <c r="O18"/>
  <c r="P18" s="1"/>
  <c r="N18"/>
  <c r="O19" s="1"/>
  <c r="M18"/>
  <c r="L18"/>
  <c r="J18"/>
  <c r="K18" s="1"/>
  <c r="I18"/>
  <c r="H18"/>
  <c r="AS17"/>
  <c r="Y17"/>
  <c r="BK16"/>
  <c r="BJ16"/>
  <c r="BI16"/>
  <c r="BH16"/>
  <c r="BG16"/>
  <c r="BH17" s="1"/>
  <c r="BF16"/>
  <c r="BE16"/>
  <c r="BC16"/>
  <c r="BD16" s="1"/>
  <c r="BB16"/>
  <c r="BC17" s="1"/>
  <c r="BA16"/>
  <c r="AZ16"/>
  <c r="AX16"/>
  <c r="AY16" s="1"/>
  <c r="AW16"/>
  <c r="AX17" s="1"/>
  <c r="AV16"/>
  <c r="AU16"/>
  <c r="AS16"/>
  <c r="AT16" s="1"/>
  <c r="AR16"/>
  <c r="AQ16"/>
  <c r="AP16"/>
  <c r="AO16"/>
  <c r="AN16"/>
  <c r="AM16"/>
  <c r="AN17" s="1"/>
  <c r="AL16"/>
  <c r="AK16"/>
  <c r="AI16"/>
  <c r="AJ16" s="1"/>
  <c r="AH16"/>
  <c r="AI17" s="1"/>
  <c r="AG16"/>
  <c r="AF16"/>
  <c r="AD16"/>
  <c r="AE16" s="1"/>
  <c r="AC16"/>
  <c r="AD17" s="1"/>
  <c r="AB16"/>
  <c r="AA16"/>
  <c r="Y16"/>
  <c r="Z16" s="1"/>
  <c r="X16"/>
  <c r="W16"/>
  <c r="V16"/>
  <c r="U16"/>
  <c r="T16"/>
  <c r="S16"/>
  <c r="T17" s="1"/>
  <c r="R16"/>
  <c r="Q16"/>
  <c r="O16"/>
  <c r="P16" s="1"/>
  <c r="N16"/>
  <c r="O17" s="1"/>
  <c r="M16"/>
  <c r="L16"/>
  <c r="J16"/>
  <c r="K16" s="1"/>
  <c r="I16"/>
  <c r="J17" s="1"/>
  <c r="H16"/>
  <c r="BS15"/>
  <c r="BS14"/>
  <c r="BH14"/>
  <c r="BI14" s="1"/>
  <c r="BG14"/>
  <c r="BH15" s="1"/>
  <c r="BD14"/>
  <c r="BC14"/>
  <c r="BB14"/>
  <c r="BC15" s="1"/>
  <c r="AX14"/>
  <c r="AY14" s="1"/>
  <c r="AW14"/>
  <c r="AX15" s="1"/>
  <c r="AS14"/>
  <c r="AT14" s="1"/>
  <c r="AR14"/>
  <c r="AS15" s="1"/>
  <c r="AN14"/>
  <c r="AO14" s="1"/>
  <c r="AM14"/>
  <c r="AN15" s="1"/>
  <c r="AJ14"/>
  <c r="AI14"/>
  <c r="AH14"/>
  <c r="AI15" s="1"/>
  <c r="AD14"/>
  <c r="AE14" s="1"/>
  <c r="AC14"/>
  <c r="AD15" s="1"/>
  <c r="Y14"/>
  <c r="Z14" s="1"/>
  <c r="X14"/>
  <c r="Y15" s="1"/>
  <c r="T14"/>
  <c r="U14" s="1"/>
  <c r="S14"/>
  <c r="T15" s="1"/>
  <c r="P14"/>
  <c r="O14"/>
  <c r="N14"/>
  <c r="O15" s="1"/>
  <c r="J14"/>
  <c r="K14" s="1"/>
  <c r="I14"/>
  <c r="J15" s="1"/>
  <c r="BK12"/>
  <c r="BF12"/>
  <c r="BE12"/>
  <c r="BA12"/>
  <c r="AZ12"/>
  <c r="AV12"/>
  <c r="AU12"/>
  <c r="AQ12"/>
  <c r="AP12"/>
  <c r="AL12"/>
  <c r="AK12"/>
  <c r="AG12"/>
  <c r="AF12"/>
  <c r="AB12"/>
  <c r="AA12"/>
  <c r="W12"/>
  <c r="V12"/>
  <c r="R12"/>
  <c r="Q12"/>
  <c r="M12"/>
  <c r="L12"/>
  <c r="H12"/>
  <c r="AL10"/>
  <c r="W10"/>
  <c r="BK8"/>
  <c r="B7"/>
  <c r="BK38" i="52"/>
  <c r="BH38"/>
  <c r="BI38" s="1"/>
  <c r="BG38"/>
  <c r="BH39" s="1"/>
  <c r="BF38"/>
  <c r="BE38"/>
  <c r="BC38"/>
  <c r="BD38" s="1"/>
  <c r="BB38"/>
  <c r="BC39" s="1"/>
  <c r="BA38"/>
  <c r="AZ38"/>
  <c r="AX38"/>
  <c r="AY38" s="1"/>
  <c r="AW38"/>
  <c r="AX39" s="1"/>
  <c r="AV38"/>
  <c r="AU38"/>
  <c r="AS38"/>
  <c r="AT38" s="1"/>
  <c r="AR38"/>
  <c r="AS39" s="1"/>
  <c r="AQ38"/>
  <c r="AP38"/>
  <c r="AN38"/>
  <c r="AO38" s="1"/>
  <c r="AM38"/>
  <c r="AN39" s="1"/>
  <c r="AL38"/>
  <c r="AK38"/>
  <c r="AI38"/>
  <c r="AJ38" s="1"/>
  <c r="AH38"/>
  <c r="AI39" s="1"/>
  <c r="AG38"/>
  <c r="AF38"/>
  <c r="AD38"/>
  <c r="AE38" s="1"/>
  <c r="AC38"/>
  <c r="AD39" s="1"/>
  <c r="AB38"/>
  <c r="AA38"/>
  <c r="Y38"/>
  <c r="Z38" s="1"/>
  <c r="X38"/>
  <c r="Y39" s="1"/>
  <c r="W38"/>
  <c r="V38"/>
  <c r="T38"/>
  <c r="U38" s="1"/>
  <c r="S38"/>
  <c r="T39" s="1"/>
  <c r="R38"/>
  <c r="Q38"/>
  <c r="P38"/>
  <c r="O38"/>
  <c r="N38"/>
  <c r="O39" s="1"/>
  <c r="M38"/>
  <c r="L38"/>
  <c r="J38"/>
  <c r="K38" s="1"/>
  <c r="I38"/>
  <c r="J39" s="1"/>
  <c r="H38"/>
  <c r="BK36"/>
  <c r="BF36"/>
  <c r="BE36"/>
  <c r="BA36"/>
  <c r="AZ36"/>
  <c r="AV36"/>
  <c r="AU36"/>
  <c r="AQ36"/>
  <c r="AP36"/>
  <c r="AL36"/>
  <c r="AK36"/>
  <c r="AG36"/>
  <c r="AF36"/>
  <c r="AB36"/>
  <c r="AA36"/>
  <c r="W36"/>
  <c r="V36"/>
  <c r="R36"/>
  <c r="Q36"/>
  <c r="M36"/>
  <c r="L36"/>
  <c r="H36"/>
  <c r="BK34"/>
  <c r="BH34"/>
  <c r="BI34" s="1"/>
  <c r="BG34"/>
  <c r="BH35" s="1"/>
  <c r="BF34"/>
  <c r="BE34"/>
  <c r="BC34"/>
  <c r="BD34" s="1"/>
  <c r="BB34"/>
  <c r="BC35" s="1"/>
  <c r="BA34"/>
  <c r="AZ34"/>
  <c r="AX34"/>
  <c r="AY34" s="1"/>
  <c r="AW34"/>
  <c r="AX35" s="1"/>
  <c r="AV34"/>
  <c r="AU34"/>
  <c r="AS34"/>
  <c r="AT34" s="1"/>
  <c r="AR34"/>
  <c r="AS35" s="1"/>
  <c r="AQ34"/>
  <c r="AP34"/>
  <c r="AN34"/>
  <c r="AO34" s="1"/>
  <c r="AM34"/>
  <c r="AN35" s="1"/>
  <c r="AL34"/>
  <c r="AK34"/>
  <c r="AI34"/>
  <c r="AJ34" s="1"/>
  <c r="AH34"/>
  <c r="AI35" s="1"/>
  <c r="AG34"/>
  <c r="AF34"/>
  <c r="AD34"/>
  <c r="AE34" s="1"/>
  <c r="AC34"/>
  <c r="AD35" s="1"/>
  <c r="AB34"/>
  <c r="AA34"/>
  <c r="Y34"/>
  <c r="Z34" s="1"/>
  <c r="X34"/>
  <c r="Y35" s="1"/>
  <c r="W34"/>
  <c r="V34"/>
  <c r="T34"/>
  <c r="U34" s="1"/>
  <c r="S34"/>
  <c r="T35" s="1"/>
  <c r="R34"/>
  <c r="Q34"/>
  <c r="O34"/>
  <c r="P34" s="1"/>
  <c r="N34"/>
  <c r="O35" s="1"/>
  <c r="M34"/>
  <c r="L34"/>
  <c r="J34"/>
  <c r="K34" s="1"/>
  <c r="I34"/>
  <c r="J35" s="1"/>
  <c r="H34"/>
  <c r="B33"/>
  <c r="BK31"/>
  <c r="BH31"/>
  <c r="BI31" s="1"/>
  <c r="BG31"/>
  <c r="BH32" s="1"/>
  <c r="BF31"/>
  <c r="BE31"/>
  <c r="BC31"/>
  <c r="BD31" s="1"/>
  <c r="BB31"/>
  <c r="BC32" s="1"/>
  <c r="BA31"/>
  <c r="AZ31"/>
  <c r="AX31"/>
  <c r="AY31" s="1"/>
  <c r="AW31"/>
  <c r="AX32" s="1"/>
  <c r="AV31"/>
  <c r="AU31"/>
  <c r="AS31"/>
  <c r="AT31" s="1"/>
  <c r="AR31"/>
  <c r="AS32" s="1"/>
  <c r="AQ31"/>
  <c r="AP31"/>
  <c r="AN31"/>
  <c r="AO31" s="1"/>
  <c r="AM31"/>
  <c r="AN32" s="1"/>
  <c r="AL31"/>
  <c r="AK31"/>
  <c r="AI31"/>
  <c r="AJ31" s="1"/>
  <c r="AH31"/>
  <c r="AI32" s="1"/>
  <c r="AG31"/>
  <c r="AF31"/>
  <c r="AD31"/>
  <c r="AE31" s="1"/>
  <c r="AC31"/>
  <c r="AD32" s="1"/>
  <c r="AB31"/>
  <c r="AA31"/>
  <c r="Y31"/>
  <c r="Z31" s="1"/>
  <c r="X31"/>
  <c r="Y32" s="1"/>
  <c r="W31"/>
  <c r="V31"/>
  <c r="T31"/>
  <c r="U31" s="1"/>
  <c r="S31"/>
  <c r="T32" s="1"/>
  <c r="R31"/>
  <c r="Q31"/>
  <c r="O31"/>
  <c r="P31" s="1"/>
  <c r="N31"/>
  <c r="O32" s="1"/>
  <c r="M31"/>
  <c r="L31"/>
  <c r="J31"/>
  <c r="K31" s="1"/>
  <c r="I31"/>
  <c r="J32" s="1"/>
  <c r="H31"/>
  <c r="BK28"/>
  <c r="BH28"/>
  <c r="BI28" s="1"/>
  <c r="BG28"/>
  <c r="BH29" s="1"/>
  <c r="BF28"/>
  <c r="BE28"/>
  <c r="BC28"/>
  <c r="BD28" s="1"/>
  <c r="BB28"/>
  <c r="BC29" s="1"/>
  <c r="BA28"/>
  <c r="AZ28"/>
  <c r="AX28"/>
  <c r="AY28" s="1"/>
  <c r="AW28"/>
  <c r="AX29" s="1"/>
  <c r="AV28"/>
  <c r="AU28"/>
  <c r="AS28"/>
  <c r="AT28" s="1"/>
  <c r="AR28"/>
  <c r="AS29" s="1"/>
  <c r="AQ28"/>
  <c r="AP28"/>
  <c r="AN28"/>
  <c r="AO28" s="1"/>
  <c r="AM28"/>
  <c r="AN29" s="1"/>
  <c r="AL28"/>
  <c r="AK28"/>
  <c r="AI28"/>
  <c r="AJ28" s="1"/>
  <c r="AH28"/>
  <c r="AI29" s="1"/>
  <c r="AG28"/>
  <c r="AF28"/>
  <c r="AD28"/>
  <c r="AE28" s="1"/>
  <c r="AC28"/>
  <c r="AD29" s="1"/>
  <c r="AB28"/>
  <c r="AA28"/>
  <c r="Y28"/>
  <c r="Z28" s="1"/>
  <c r="X28"/>
  <c r="Y29" s="1"/>
  <c r="W28"/>
  <c r="V28"/>
  <c r="T28"/>
  <c r="U28" s="1"/>
  <c r="S28"/>
  <c r="T29" s="1"/>
  <c r="R28"/>
  <c r="Q28"/>
  <c r="O28"/>
  <c r="P28" s="1"/>
  <c r="N28"/>
  <c r="O29" s="1"/>
  <c r="M28"/>
  <c r="L28"/>
  <c r="J28"/>
  <c r="K28" s="1"/>
  <c r="I28"/>
  <c r="J29" s="1"/>
  <c r="H28"/>
  <c r="AX22"/>
  <c r="AD22"/>
  <c r="BK21"/>
  <c r="BH21"/>
  <c r="BI21" s="1"/>
  <c r="BG21"/>
  <c r="BH22" s="1"/>
  <c r="BF21"/>
  <c r="BE21"/>
  <c r="BC21"/>
  <c r="BD21" s="1"/>
  <c r="BB21"/>
  <c r="BC22" s="1"/>
  <c r="BA21"/>
  <c r="AZ21"/>
  <c r="AX21"/>
  <c r="AY21" s="1"/>
  <c r="AW21"/>
  <c r="AV21"/>
  <c r="AU21"/>
  <c r="AT21"/>
  <c r="AS21"/>
  <c r="AR21"/>
  <c r="AS22" s="1"/>
  <c r="AQ21"/>
  <c r="AP21"/>
  <c r="AN21"/>
  <c r="AO21" s="1"/>
  <c r="AM21"/>
  <c r="AN22" s="1"/>
  <c r="AL21"/>
  <c r="AK21"/>
  <c r="AI21"/>
  <c r="AJ21" s="1"/>
  <c r="AH21"/>
  <c r="AI22" s="1"/>
  <c r="AG21"/>
  <c r="AF21"/>
  <c r="AD21"/>
  <c r="AE21" s="1"/>
  <c r="AC21"/>
  <c r="AB21"/>
  <c r="AA21"/>
  <c r="Z21"/>
  <c r="Y21"/>
  <c r="X21"/>
  <c r="Y22" s="1"/>
  <c r="W21"/>
  <c r="V21"/>
  <c r="T21"/>
  <c r="U21" s="1"/>
  <c r="S21"/>
  <c r="T22" s="1"/>
  <c r="R21"/>
  <c r="Q21"/>
  <c r="O21"/>
  <c r="P21" s="1"/>
  <c r="N21"/>
  <c r="O22" s="1"/>
  <c r="M21"/>
  <c r="L21"/>
  <c r="J21"/>
  <c r="K21" s="1"/>
  <c r="I21"/>
  <c r="J22" s="1"/>
  <c r="H21"/>
  <c r="B20"/>
  <c r="BK18"/>
  <c r="BI18"/>
  <c r="BH18"/>
  <c r="BG18"/>
  <c r="BH19" s="1"/>
  <c r="BF18"/>
  <c r="BE18"/>
  <c r="BC18"/>
  <c r="BD18" s="1"/>
  <c r="BB18"/>
  <c r="BC19" s="1"/>
  <c r="BA18"/>
  <c r="AZ18"/>
  <c r="AX18"/>
  <c r="AY18" s="1"/>
  <c r="AW18"/>
  <c r="AX19" s="1"/>
  <c r="AV18"/>
  <c r="AU18"/>
  <c r="AS18"/>
  <c r="AT18" s="1"/>
  <c r="AR18"/>
  <c r="AS19" s="1"/>
  <c r="AQ18"/>
  <c r="AP18"/>
  <c r="AO18"/>
  <c r="AN18"/>
  <c r="AM18"/>
  <c r="AN19" s="1"/>
  <c r="AL18"/>
  <c r="AK18"/>
  <c r="AI18"/>
  <c r="AJ18" s="1"/>
  <c r="AH18"/>
  <c r="AI19" s="1"/>
  <c r="AG18"/>
  <c r="AF18"/>
  <c r="AD18"/>
  <c r="AE18" s="1"/>
  <c r="AC18"/>
  <c r="AD19" s="1"/>
  <c r="AB18"/>
  <c r="AA18"/>
  <c r="Y18"/>
  <c r="Z18" s="1"/>
  <c r="X18"/>
  <c r="Y19" s="1"/>
  <c r="W18"/>
  <c r="V18"/>
  <c r="U18"/>
  <c r="T18"/>
  <c r="S18"/>
  <c r="T19" s="1"/>
  <c r="R18"/>
  <c r="Q18"/>
  <c r="O18"/>
  <c r="P18" s="1"/>
  <c r="N18"/>
  <c r="O19" s="1"/>
  <c r="M18"/>
  <c r="L18"/>
  <c r="J18"/>
  <c r="K18" s="1"/>
  <c r="I18"/>
  <c r="J19" s="1"/>
  <c r="H18"/>
  <c r="BK16"/>
  <c r="BH16"/>
  <c r="BI16" s="1"/>
  <c r="BG16"/>
  <c r="BH17" s="1"/>
  <c r="BF16"/>
  <c r="BE16"/>
  <c r="BD16"/>
  <c r="BC16"/>
  <c r="BB16"/>
  <c r="BC17" s="1"/>
  <c r="BA16"/>
  <c r="AZ16"/>
  <c r="AX16"/>
  <c r="AY16" s="1"/>
  <c r="AW16"/>
  <c r="AX17" s="1"/>
  <c r="AV16"/>
  <c r="AU16"/>
  <c r="AS16"/>
  <c r="AT16" s="1"/>
  <c r="AR16"/>
  <c r="AS17" s="1"/>
  <c r="AQ16"/>
  <c r="AP16"/>
  <c r="AN16"/>
  <c r="AO16" s="1"/>
  <c r="AM16"/>
  <c r="AN17" s="1"/>
  <c r="AL16"/>
  <c r="AK16"/>
  <c r="AI16"/>
  <c r="AJ16" s="1"/>
  <c r="AH16"/>
  <c r="AI17" s="1"/>
  <c r="AG16"/>
  <c r="AF16"/>
  <c r="AE16"/>
  <c r="AD16"/>
  <c r="AC16"/>
  <c r="AD17" s="1"/>
  <c r="AB16"/>
  <c r="AA16"/>
  <c r="Y16"/>
  <c r="Z16" s="1"/>
  <c r="X16"/>
  <c r="Y17" s="1"/>
  <c r="W16"/>
  <c r="V16"/>
  <c r="T16"/>
  <c r="U16" s="1"/>
  <c r="S16"/>
  <c r="T17" s="1"/>
  <c r="R16"/>
  <c r="Q16"/>
  <c r="O16"/>
  <c r="P16" s="1"/>
  <c r="N16"/>
  <c r="O17" s="1"/>
  <c r="M16"/>
  <c r="L16"/>
  <c r="K16"/>
  <c r="J16"/>
  <c r="I16"/>
  <c r="J17" s="1"/>
  <c r="H16"/>
  <c r="BS15"/>
  <c r="BS14"/>
  <c r="BH14"/>
  <c r="BI14" s="1"/>
  <c r="BG14"/>
  <c r="BH15" s="1"/>
  <c r="BD14"/>
  <c r="BC14"/>
  <c r="BB14"/>
  <c r="BC15" s="1"/>
  <c r="AX14"/>
  <c r="AY14" s="1"/>
  <c r="AW14"/>
  <c r="AX15" s="1"/>
  <c r="AS14"/>
  <c r="AT14" s="1"/>
  <c r="AR14"/>
  <c r="AS15" s="1"/>
  <c r="AN14"/>
  <c r="AO14" s="1"/>
  <c r="AM14"/>
  <c r="AN15" s="1"/>
  <c r="AJ14"/>
  <c r="AI14"/>
  <c r="AH14"/>
  <c r="AI15" s="1"/>
  <c r="AD14"/>
  <c r="AE14" s="1"/>
  <c r="AC14"/>
  <c r="AD15" s="1"/>
  <c r="Y14"/>
  <c r="Z14" s="1"/>
  <c r="X14"/>
  <c r="Y15" s="1"/>
  <c r="T14"/>
  <c r="U14" s="1"/>
  <c r="S14"/>
  <c r="T15" s="1"/>
  <c r="P14"/>
  <c r="O14"/>
  <c r="N14"/>
  <c r="O15" s="1"/>
  <c r="J14"/>
  <c r="K14" s="1"/>
  <c r="I14"/>
  <c r="J15" s="1"/>
  <c r="BK12"/>
  <c r="BF12"/>
  <c r="BE12"/>
  <c r="BA12"/>
  <c r="AZ12"/>
  <c r="AV12"/>
  <c r="AU12"/>
  <c r="AQ12"/>
  <c r="AP12"/>
  <c r="AL12"/>
  <c r="AK12"/>
  <c r="AG12"/>
  <c r="AF12"/>
  <c r="AB12"/>
  <c r="AA12"/>
  <c r="W12"/>
  <c r="V12"/>
  <c r="R12"/>
  <c r="Q12"/>
  <c r="M12"/>
  <c r="L12"/>
  <c r="H12"/>
  <c r="AQ10"/>
  <c r="AL10"/>
  <c r="AB10"/>
  <c r="W10"/>
  <c r="BK8"/>
  <c r="B7"/>
  <c r="BN137" i="50"/>
  <c r="BN128"/>
  <c r="BO128" s="1"/>
  <c r="BP128" s="1"/>
  <c r="BP127" s="1"/>
  <c r="BN120"/>
  <c r="BQ120" s="1"/>
  <c r="BM84"/>
  <c r="BM85" s="1"/>
  <c r="BN57"/>
  <c r="BN46"/>
  <c r="BN44" s="1"/>
  <c r="BN32"/>
  <c r="BJ12" i="53"/>
  <c r="BM21" i="50"/>
  <c r="BM17"/>
  <c r="BJ10" i="53"/>
  <c r="BM14" i="50"/>
  <c r="BO8" i="52" s="1"/>
  <c r="BM10" i="50"/>
  <c r="BN154" s="1"/>
  <c r="BN148" s="1"/>
  <c r="BJ8" i="53"/>
  <c r="BM28" i="50" l="1"/>
  <c r="BM118"/>
  <c r="BP16" i="53"/>
  <c r="BQ32" i="50"/>
  <c r="BM18"/>
  <c r="BM29"/>
  <c r="BM27"/>
  <c r="BM74"/>
  <c r="BP28" i="53"/>
  <c r="BQ29" s="1"/>
  <c r="BP28" i="52"/>
  <c r="BM82" i="50"/>
  <c r="BM81"/>
  <c r="BM22"/>
  <c r="BM19" s="1"/>
  <c r="BM16" s="1"/>
  <c r="BK10" i="53" s="1"/>
  <c r="BM26" i="50"/>
  <c r="BQ128"/>
  <c r="BO120"/>
  <c r="BO127"/>
  <c r="BQ137"/>
  <c r="BM92"/>
  <c r="BM93" s="1"/>
  <c r="BM94"/>
  <c r="BM95" s="1"/>
  <c r="BM96"/>
  <c r="BM97" s="1"/>
  <c r="BM98"/>
  <c r="BM99" s="1"/>
  <c r="BM100"/>
  <c r="BM101" s="1"/>
  <c r="BM102"/>
  <c r="BM103" s="1"/>
  <c r="BM108"/>
  <c r="BM109" s="1"/>
  <c r="BM111"/>
  <c r="BM112"/>
  <c r="BM113" s="1"/>
  <c r="BM115"/>
  <c r="BP18" i="53"/>
  <c r="BP18" i="52"/>
  <c r="BS18" s="1"/>
  <c r="BQ44" i="50"/>
  <c r="BO44"/>
  <c r="BP38" i="53"/>
  <c r="BP38" i="52"/>
  <c r="BS38" s="1"/>
  <c r="BQ148" i="50"/>
  <c r="BO148"/>
  <c r="BM25"/>
  <c r="BN12" i="52" s="1"/>
  <c r="BM83" i="50"/>
  <c r="BQ17" i="53"/>
  <c r="BS17" s="1"/>
  <c r="BS16"/>
  <c r="BP21"/>
  <c r="BP21" i="52"/>
  <c r="M23" i="53"/>
  <c r="M23" i="52"/>
  <c r="BJ23" i="53"/>
  <c r="BP31"/>
  <c r="BP31" i="52"/>
  <c r="BS31" s="1"/>
  <c r="N36" i="53"/>
  <c r="O37" s="1"/>
  <c r="N36" i="52"/>
  <c r="O37" s="1"/>
  <c r="X36" i="53"/>
  <c r="Y37" s="1"/>
  <c r="X36" i="52"/>
  <c r="Y37" s="1"/>
  <c r="AH36" i="53"/>
  <c r="AI37" s="1"/>
  <c r="AH36" i="52"/>
  <c r="AI37" s="1"/>
  <c r="AR36" i="53"/>
  <c r="AS37" s="1"/>
  <c r="AR36" i="52"/>
  <c r="AS37" s="1"/>
  <c r="BB36" i="53"/>
  <c r="BC37" s="1"/>
  <c r="BB36" i="52"/>
  <c r="BC37" s="1"/>
  <c r="BJ36" i="53"/>
  <c r="BM20" i="50"/>
  <c r="BM23" s="1"/>
  <c r="BO10" i="52" s="1"/>
  <c r="BO137" i="50"/>
  <c r="BP16" i="52"/>
  <c r="BS16" s="1"/>
  <c r="BJ25" i="53"/>
  <c r="BQ28"/>
  <c r="BQ28" i="52"/>
  <c r="BQ31" i="53"/>
  <c r="BQ31" i="52"/>
  <c r="D9" i="51" s="1"/>
  <c r="F9" s="1"/>
  <c r="G9" s="1"/>
  <c r="BP34" i="53"/>
  <c r="BP34" i="52"/>
  <c r="BS34" s="1"/>
  <c r="I36" i="53"/>
  <c r="J37" s="1"/>
  <c r="I36" i="52"/>
  <c r="J37" s="1"/>
  <c r="O36" i="53"/>
  <c r="P36" s="1"/>
  <c r="O36" i="52"/>
  <c r="P36" s="1"/>
  <c r="S36" i="53"/>
  <c r="T37" s="1"/>
  <c r="S36" i="52"/>
  <c r="T37" s="1"/>
  <c r="Y36" i="53"/>
  <c r="Z36" s="1"/>
  <c r="Y36" i="52"/>
  <c r="Z36" s="1"/>
  <c r="AC36" i="53"/>
  <c r="AD37" s="1"/>
  <c r="AC36" i="52"/>
  <c r="AD37" s="1"/>
  <c r="AI36" i="53"/>
  <c r="AJ36" s="1"/>
  <c r="AI36" i="52"/>
  <c r="AJ36" s="1"/>
  <c r="AM36" i="53"/>
  <c r="AN37" s="1"/>
  <c r="AM36" i="52"/>
  <c r="AN37" s="1"/>
  <c r="AS36" i="53"/>
  <c r="AT36" s="1"/>
  <c r="AS36" i="52"/>
  <c r="AT36" s="1"/>
  <c r="AW36" i="53"/>
  <c r="AX37" s="1"/>
  <c r="AW36" i="52"/>
  <c r="AX37" s="1"/>
  <c r="BC36" i="53"/>
  <c r="BD36" s="1"/>
  <c r="BC36" i="52"/>
  <c r="BD36" s="1"/>
  <c r="BG36" i="53"/>
  <c r="BH37" s="1"/>
  <c r="BG36" i="52"/>
  <c r="BH37" s="1"/>
  <c r="BO32" i="50"/>
  <c r="BO57"/>
  <c r="BQ57"/>
  <c r="BM86"/>
  <c r="BM87" s="1"/>
  <c r="BM88"/>
  <c r="BM89" s="1"/>
  <c r="BM90"/>
  <c r="BM91" s="1"/>
  <c r="BQ29" i="52" l="1"/>
  <c r="BS28"/>
  <c r="D8" i="51"/>
  <c r="F8" s="1"/>
  <c r="G8" s="1"/>
  <c r="BR28" i="52"/>
  <c r="BR27" s="1"/>
  <c r="BP120" i="50"/>
  <c r="BP119" s="1"/>
  <c r="BO119"/>
  <c r="BK10" i="52"/>
  <c r="BN10"/>
  <c r="BM79" i="50"/>
  <c r="BM78"/>
  <c r="BM107"/>
  <c r="BM105" s="1"/>
  <c r="BM104"/>
  <c r="BQ35" i="53"/>
  <c r="BS34"/>
  <c r="BQ30"/>
  <c r="BR31"/>
  <c r="BR28"/>
  <c r="BQ27"/>
  <c r="BH36"/>
  <c r="BI36" s="1"/>
  <c r="BH36" i="52"/>
  <c r="BI36" s="1"/>
  <c r="AN36" i="53"/>
  <c r="AO36" s="1"/>
  <c r="AN36" i="52"/>
  <c r="AO36" s="1"/>
  <c r="T36" i="53"/>
  <c r="U36" s="1"/>
  <c r="T36" i="52"/>
  <c r="U36" s="1"/>
  <c r="BQ34" i="53"/>
  <c r="BQ34" i="52"/>
  <c r="BP137" i="50"/>
  <c r="BR20"/>
  <c r="BQ32" i="52"/>
  <c r="BQ22"/>
  <c r="BS21"/>
  <c r="BQ39" i="53"/>
  <c r="BS38"/>
  <c r="BQ18"/>
  <c r="BR18" s="1"/>
  <c r="BQ18" i="52"/>
  <c r="BP44" i="50"/>
  <c r="BQ19" i="52"/>
  <c r="BN19" i="50"/>
  <c r="BQ21" i="53"/>
  <c r="BQ21" i="52"/>
  <c r="D7" i="51" s="1"/>
  <c r="BP57" i="50"/>
  <c r="BQ16" i="53"/>
  <c r="BR16" s="1"/>
  <c r="BQ16" i="52"/>
  <c r="BR16" s="1"/>
  <c r="BP32" i="50"/>
  <c r="BQ35" i="52"/>
  <c r="BR31"/>
  <c r="BR30" s="1"/>
  <c r="BQ30"/>
  <c r="BQ27"/>
  <c r="BQ17"/>
  <c r="BS17" s="1"/>
  <c r="AX36" i="53"/>
  <c r="AY36" s="1"/>
  <c r="AX36" i="52"/>
  <c r="AY36" s="1"/>
  <c r="AD36" i="53"/>
  <c r="AE36" s="1"/>
  <c r="AD36" i="52"/>
  <c r="AE36" s="1"/>
  <c r="J36" i="53"/>
  <c r="K36" s="1"/>
  <c r="J36" i="52"/>
  <c r="K36" s="1"/>
  <c r="BQ32" i="53"/>
  <c r="BS31"/>
  <c r="BQ22"/>
  <c r="BS21"/>
  <c r="BQ38"/>
  <c r="BR38" s="1"/>
  <c r="BQ38" i="52"/>
  <c r="BR38" s="1"/>
  <c r="BP148" i="50"/>
  <c r="BQ39" i="52"/>
  <c r="BQ19" i="53"/>
  <c r="BS18"/>
  <c r="BM77" i="50" l="1"/>
  <c r="BN77"/>
  <c r="BN78"/>
  <c r="D10" i="51"/>
  <c r="BN76" i="50"/>
  <c r="BR18" i="52"/>
  <c r="D11" i="51"/>
  <c r="D12" s="1"/>
  <c r="D6"/>
  <c r="BR21" i="52"/>
  <c r="BN16" i="50"/>
  <c r="BO19"/>
  <c r="BO16" s="1"/>
  <c r="BR22"/>
  <c r="BR21"/>
  <c r="BR34" i="53"/>
  <c r="BR21"/>
  <c r="BR34" i="52"/>
  <c r="BQ10" i="53" l="1"/>
  <c r="BP16" i="50"/>
  <c r="BQ10" i="52"/>
  <c r="BP10" i="53"/>
  <c r="BP10" i="52"/>
  <c r="BS10" s="1"/>
  <c r="BQ16" i="50"/>
  <c r="BQ11" i="52" l="1"/>
  <c r="BS11" s="1"/>
  <c r="BR10"/>
  <c r="BR10" i="53"/>
  <c r="BQ11"/>
  <c r="BS11" s="1"/>
  <c r="BS10"/>
  <c r="K10" i="41" l="1"/>
  <c r="K11" s="1"/>
  <c r="AN123" i="7"/>
  <c r="AN113" i="50" s="1"/>
  <c r="AN121" i="7"/>
  <c r="AN111" i="50" s="1"/>
  <c r="AN119" i="7"/>
  <c r="AN109" i="50" s="1"/>
  <c r="AN117" i="7"/>
  <c r="AN107" i="50" s="1"/>
  <c r="AN114" i="7"/>
  <c r="AN104" i="50" s="1"/>
  <c r="AN113" i="7"/>
  <c r="AN103" i="50" s="1"/>
  <c r="AN111" i="7"/>
  <c r="AN101" i="50" s="1"/>
  <c r="AN109" i="7"/>
  <c r="AN99" i="50" s="1"/>
  <c r="AN107" i="7"/>
  <c r="AN97" i="50" s="1"/>
  <c r="AN105" i="7"/>
  <c r="AN95" i="50" s="1"/>
  <c r="AN103" i="7"/>
  <c r="AN93" i="50" s="1"/>
  <c r="AN101" i="7"/>
  <c r="AN91" i="50" s="1"/>
  <c r="AN99" i="7"/>
  <c r="AN89" i="50" s="1"/>
  <c r="AN97" i="7"/>
  <c r="AN87" i="50" s="1"/>
  <c r="AN95" i="7"/>
  <c r="AN85" i="50" s="1"/>
  <c r="AN93" i="7"/>
  <c r="AN83" i="50" s="1"/>
  <c r="AN91" i="7"/>
  <c r="AN81" i="50" s="1"/>
  <c r="AN70" i="7"/>
  <c r="AN57"/>
  <c r="AO46" i="50" s="1"/>
  <c r="AO70" i="7" l="1"/>
  <c r="AO59" i="50" s="1"/>
  <c r="AI111" i="7"/>
  <c r="AI101" i="50" s="1"/>
  <c r="AI109" i="7"/>
  <c r="AI99" i="50" s="1"/>
  <c r="AI107" i="7"/>
  <c r="AI97" i="50" s="1"/>
  <c r="AI105" i="7"/>
  <c r="AI95" i="50" s="1"/>
  <c r="AI103" i="7"/>
  <c r="AI93" i="50" s="1"/>
  <c r="AI101" i="7"/>
  <c r="AI91" i="50" s="1"/>
  <c r="AI99" i="7"/>
  <c r="AI89" i="50" s="1"/>
  <c r="AI97" i="7"/>
  <c r="AI87" i="50" s="1"/>
  <c r="AI95" i="7"/>
  <c r="AI85" i="50" s="1"/>
  <c r="AI93" i="7"/>
  <c r="AI83" i="50" s="1"/>
  <c r="AI91" i="7"/>
  <c r="AI81" i="50" s="1"/>
  <c r="AI70" i="7"/>
  <c r="AI57"/>
  <c r="AJ46" i="50" s="1"/>
  <c r="AJ32" i="7"/>
  <c r="AI17"/>
  <c r="AJ70" l="1"/>
  <c r="AJ59" i="50" s="1"/>
  <c r="AI19"/>
  <c r="AI14" i="7"/>
  <c r="AI16" i="50" s="1"/>
  <c r="AS123" i="7"/>
  <c r="AS113" i="50" s="1"/>
  <c r="AS121" i="7"/>
  <c r="AS111" i="50" s="1"/>
  <c r="AS119" i="7"/>
  <c r="AS109" i="50" s="1"/>
  <c r="AS117" i="7"/>
  <c r="AS107" i="50" s="1"/>
  <c r="AI123" i="7"/>
  <c r="AI113" i="50" s="1"/>
  <c r="AI121" i="7"/>
  <c r="AI111" i="50" s="1"/>
  <c r="AI119" i="7"/>
  <c r="AI109" i="50" s="1"/>
  <c r="AI117" i="7"/>
  <c r="AI107" i="50" s="1"/>
  <c r="AD123" i="7"/>
  <c r="AD113" i="50" s="1"/>
  <c r="AD121" i="7"/>
  <c r="AD111" i="50" s="1"/>
  <c r="AD119" i="7"/>
  <c r="AD109" i="50" s="1"/>
  <c r="AD117" i="7"/>
  <c r="AD107" i="50" s="1"/>
  <c r="Y123" i="7"/>
  <c r="Y113" i="50" s="1"/>
  <c r="Y121" i="7"/>
  <c r="Y111" i="50" s="1"/>
  <c r="Y119" i="7"/>
  <c r="Y109" i="50" s="1"/>
  <c r="Y117" i="7"/>
  <c r="Y107" i="50" s="1"/>
  <c r="T123" i="7"/>
  <c r="T113" i="50" s="1"/>
  <c r="T121" i="7"/>
  <c r="T111" i="50" s="1"/>
  <c r="T119" i="7"/>
  <c r="T109" i="50" s="1"/>
  <c r="T117" i="7"/>
  <c r="T107" i="50" s="1"/>
  <c r="K123" i="7"/>
  <c r="K113" i="50" s="1"/>
  <c r="K121" i="7"/>
  <c r="K111" i="50" s="1"/>
  <c r="K119" i="7"/>
  <c r="K109" i="50" s="1"/>
  <c r="K117" i="7"/>
  <c r="K107" i="50" s="1"/>
  <c r="F111" i="7"/>
  <c r="F101" i="50" s="1"/>
  <c r="F109" i="7"/>
  <c r="F99" i="50" s="1"/>
  <c r="F107" i="7"/>
  <c r="F97" i="50" s="1"/>
  <c r="F105" i="7"/>
  <c r="F95" i="50" s="1"/>
  <c r="F103" i="7"/>
  <c r="F93" i="50" s="1"/>
  <c r="F101" i="7"/>
  <c r="F91" i="50" s="1"/>
  <c r="F99" i="7"/>
  <c r="F89" i="50" s="1"/>
  <c r="F97" i="7"/>
  <c r="F87" i="50" s="1"/>
  <c r="F95" i="7"/>
  <c r="F85" i="50" s="1"/>
  <c r="F93" i="7"/>
  <c r="F83" i="50" s="1"/>
  <c r="F91" i="7"/>
  <c r="F81" i="50" s="1"/>
  <c r="F70" i="7"/>
  <c r="F57"/>
  <c r="G32"/>
  <c r="F17"/>
  <c r="G70" l="1"/>
  <c r="G59" i="50" s="1"/>
  <c r="F14" i="7"/>
  <c r="F16" i="50" s="1"/>
  <c r="F19"/>
  <c r="AG10" i="53"/>
  <c r="AG10" i="52"/>
  <c r="BH111" i="7"/>
  <c r="BH101" i="50" s="1"/>
  <c r="BH109" i="7"/>
  <c r="BH99" i="50" s="1"/>
  <c r="BH107" i="7"/>
  <c r="BH97" i="50" s="1"/>
  <c r="BH105" i="7"/>
  <c r="BH95" i="50" s="1"/>
  <c r="BH103" i="7"/>
  <c r="BH93" i="50" s="1"/>
  <c r="BH101" i="7"/>
  <c r="BH91" i="50" s="1"/>
  <c r="BH99" i="7"/>
  <c r="BH89" i="50" s="1"/>
  <c r="BH97" i="7"/>
  <c r="BH87" i="50" s="1"/>
  <c r="BH95" i="7"/>
  <c r="BH85" i="50" s="1"/>
  <c r="BH93" i="7"/>
  <c r="BH83" i="50" s="1"/>
  <c r="BH91" i="7"/>
  <c r="BH81" i="50" s="1"/>
  <c r="BH70" i="7"/>
  <c r="BI70" s="1"/>
  <c r="BI59" i="50" s="1"/>
  <c r="BH57" i="7"/>
  <c r="BI32"/>
  <c r="BH17"/>
  <c r="BI46" i="50" l="1"/>
  <c r="BH14" i="7"/>
  <c r="BH16" i="50" s="1"/>
  <c r="BH19"/>
  <c r="H10" i="53"/>
  <c r="H10" i="52"/>
  <c r="BC123" i="7"/>
  <c r="BC113" i="50" s="1"/>
  <c r="BC121" i="7"/>
  <c r="BC111" i="50" s="1"/>
  <c r="BC119" i="7"/>
  <c r="BC109" i="50" s="1"/>
  <c r="BC117" i="7"/>
  <c r="BC107" i="50" s="1"/>
  <c r="BC111" i="7"/>
  <c r="BC101" i="50" s="1"/>
  <c r="BC109" i="7"/>
  <c r="BC99" i="50" s="1"/>
  <c r="BC107" i="7"/>
  <c r="BC97" i="50" s="1"/>
  <c r="BC105" i="7"/>
  <c r="BC95" i="50" s="1"/>
  <c r="BC103" i="7"/>
  <c r="BC93" i="50" s="1"/>
  <c r="BC101" i="7"/>
  <c r="BC91" i="50" s="1"/>
  <c r="BC99" i="7"/>
  <c r="BC89" i="50" s="1"/>
  <c r="BC97" i="7"/>
  <c r="BC87" i="50" s="1"/>
  <c r="BC95" i="7"/>
  <c r="BC85" i="50" s="1"/>
  <c r="BC93" i="7"/>
  <c r="BC83" i="50" s="1"/>
  <c r="BC91" i="7"/>
  <c r="BC81" i="50" s="1"/>
  <c r="BC71"/>
  <c r="BM71" s="1"/>
  <c r="BC70"/>
  <c r="BM70" s="1"/>
  <c r="BC70" i="7"/>
  <c r="BC57"/>
  <c r="BD46" i="50" s="1"/>
  <c r="BD32" i="7"/>
  <c r="BC17"/>
  <c r="BD70" l="1"/>
  <c r="BD59" i="50" s="1"/>
  <c r="BN70"/>
  <c r="BF10" i="53"/>
  <c r="BF10" i="52"/>
  <c r="BC14" i="7"/>
  <c r="BC16" i="50" s="1"/>
  <c r="BC19"/>
  <c r="K70" i="7"/>
  <c r="K57"/>
  <c r="K111"/>
  <c r="K101" i="50" s="1"/>
  <c r="K109" i="7"/>
  <c r="K99" i="50" s="1"/>
  <c r="K107" i="7"/>
  <c r="K97" i="50" s="1"/>
  <c r="K105" i="7"/>
  <c r="K95" i="50" s="1"/>
  <c r="K103" i="7"/>
  <c r="K93" i="50" s="1"/>
  <c r="K101" i="7"/>
  <c r="K91" i="50" s="1"/>
  <c r="K99" i="7"/>
  <c r="K89" i="50" s="1"/>
  <c r="K97" i="7"/>
  <c r="K87" i="50" s="1"/>
  <c r="K95" i="7"/>
  <c r="K85" i="50" s="1"/>
  <c r="K93" i="7"/>
  <c r="K83" i="50" s="1"/>
  <c r="K91" i="7"/>
  <c r="K81" i="50" s="1"/>
  <c r="L38" i="7"/>
  <c r="P40"/>
  <c r="L29"/>
  <c r="M32"/>
  <c r="O32"/>
  <c r="N32"/>
  <c r="O36"/>
  <c r="P41" s="1"/>
  <c r="P42" s="1"/>
  <c r="N36"/>
  <c r="N38" s="1"/>
  <c r="N41" s="1"/>
  <c r="N42" s="1"/>
  <c r="K17"/>
  <c r="L70" l="1"/>
  <c r="L59" i="50" s="1"/>
  <c r="K14" i="7"/>
  <c r="K16" i="50" s="1"/>
  <c r="K19"/>
  <c r="BA10" i="53"/>
  <c r="BA10" i="52"/>
  <c r="L55" i="7"/>
  <c r="L46" i="50"/>
  <c r="O38" i="7"/>
  <c r="O41" s="1"/>
  <c r="O42" s="1"/>
  <c r="N40"/>
  <c r="N39" s="1"/>
  <c r="P32"/>
  <c r="M36"/>
  <c r="M38" s="1"/>
  <c r="Q55" l="1"/>
  <c r="Q44" i="50" s="1"/>
  <c r="L44"/>
  <c r="M10" i="53"/>
  <c r="M10" i="52"/>
  <c r="M41" i="7"/>
  <c r="M42" s="1"/>
  <c r="M40"/>
  <c r="P36"/>
  <c r="L36" s="1"/>
  <c r="L32"/>
  <c r="O40"/>
  <c r="O39" s="1"/>
  <c r="M39"/>
  <c r="AX111" l="1"/>
  <c r="AX101" i="50" s="1"/>
  <c r="AX109" i="7"/>
  <c r="AX99" i="50" s="1"/>
  <c r="AX107" i="7"/>
  <c r="AX97" i="50" s="1"/>
  <c r="AX105" i="7"/>
  <c r="AX95" i="50" s="1"/>
  <c r="AX103" i="7"/>
  <c r="AX93" i="50" s="1"/>
  <c r="AX101" i="7"/>
  <c r="AX91" i="50" s="1"/>
  <c r="AX99" i="7"/>
  <c r="AX89" i="50" s="1"/>
  <c r="AX97" i="7"/>
  <c r="AX87" i="50" s="1"/>
  <c r="AX95" i="7"/>
  <c r="AX85" i="50" s="1"/>
  <c r="AX93" i="7"/>
  <c r="AX83" i="50" s="1"/>
  <c r="AX91" i="7"/>
  <c r="AX81" i="50" s="1"/>
  <c r="AX70" i="7"/>
  <c r="AX57"/>
  <c r="AY46" i="50" s="1"/>
  <c r="AY32" i="7"/>
  <c r="AY70" l="1"/>
  <c r="AY59" i="50" s="1"/>
  <c r="T57" i="7"/>
  <c r="U46" i="50" s="1"/>
  <c r="T111" i="7"/>
  <c r="T101" i="50" s="1"/>
  <c r="T109" i="7"/>
  <c r="T99" i="50" s="1"/>
  <c r="T107" i="7"/>
  <c r="T97" i="50" s="1"/>
  <c r="T105" i="7"/>
  <c r="T95" i="50" s="1"/>
  <c r="T103" i="7"/>
  <c r="T93" i="50" s="1"/>
  <c r="T101" i="7"/>
  <c r="T91" i="50" s="1"/>
  <c r="T99" i="7"/>
  <c r="T89" i="50" s="1"/>
  <c r="T97" i="7"/>
  <c r="T87" i="50" s="1"/>
  <c r="T95" i="7"/>
  <c r="T85" i="50" s="1"/>
  <c r="T93" i="7"/>
  <c r="T83" i="50" s="1"/>
  <c r="T91" i="7"/>
  <c r="T81" i="50" s="1"/>
  <c r="BH84" i="7"/>
  <c r="BH73" i="50" s="1"/>
  <c r="BC84" i="7"/>
  <c r="BC73" i="50" s="1"/>
  <c r="AX84" i="7"/>
  <c r="AX73" i="50" s="1"/>
  <c r="AS84" i="7"/>
  <c r="AS73" i="50" s="1"/>
  <c r="AN84" i="7"/>
  <c r="AN73" i="50" s="1"/>
  <c r="AI84" i="7"/>
  <c r="AI73" i="50" s="1"/>
  <c r="AD84" i="7"/>
  <c r="AD73" i="50" s="1"/>
  <c r="Y84" i="7"/>
  <c r="Y73" i="50" s="1"/>
  <c r="K84" i="7"/>
  <c r="K73" i="50" s="1"/>
  <c r="F84" i="7"/>
  <c r="F73" i="50" s="1"/>
  <c r="T84" i="7"/>
  <c r="T73" i="50" s="1"/>
  <c r="T70" i="7"/>
  <c r="U32"/>
  <c r="BI36"/>
  <c r="BI38" s="1"/>
  <c r="BI29" s="1"/>
  <c r="BD36"/>
  <c r="BD38" s="1"/>
  <c r="BD29" s="1"/>
  <c r="AY36"/>
  <c r="AY38" s="1"/>
  <c r="AY29" s="1"/>
  <c r="AT36"/>
  <c r="AT38" s="1"/>
  <c r="AT29" s="1"/>
  <c r="AO36"/>
  <c r="AO38" s="1"/>
  <c r="AO29" s="1"/>
  <c r="AJ36"/>
  <c r="AJ38" s="1"/>
  <c r="AJ29" s="1"/>
  <c r="AE36"/>
  <c r="AE38" s="1"/>
  <c r="AE29" s="1"/>
  <c r="Z36"/>
  <c r="Z38" s="1"/>
  <c r="Z29" s="1"/>
  <c r="U70" l="1"/>
  <c r="U59" i="50" s="1"/>
  <c r="BM73"/>
  <c r="BM72" s="1"/>
  <c r="BN69" s="1"/>
  <c r="G36" i="7"/>
  <c r="G38" s="1"/>
  <c r="G29" s="1"/>
  <c r="U36"/>
  <c r="U38" s="1"/>
  <c r="U29" s="1"/>
  <c r="BI41"/>
  <c r="BI42" s="1"/>
  <c r="BI40"/>
  <c r="BI39" s="1"/>
  <c r="BJ29" s="1"/>
  <c r="BD41"/>
  <c r="BD42" s="1"/>
  <c r="BD40"/>
  <c r="BD39" s="1"/>
  <c r="BE29" s="1"/>
  <c r="AY41"/>
  <c r="AY42" s="1"/>
  <c r="AY40"/>
  <c r="AY39" s="1"/>
  <c r="AZ29" s="1"/>
  <c r="AT41"/>
  <c r="AT42" s="1"/>
  <c r="AT40"/>
  <c r="AT39" s="1"/>
  <c r="AU29" s="1"/>
  <c r="AO41"/>
  <c r="AO42" s="1"/>
  <c r="AO40"/>
  <c r="AO39" s="1"/>
  <c r="AP29" s="1"/>
  <c r="AJ41"/>
  <c r="AJ42" s="1"/>
  <c r="AJ40"/>
  <c r="AJ39" s="1"/>
  <c r="AK29" s="1"/>
  <c r="AE41"/>
  <c r="AE42" s="1"/>
  <c r="AE40"/>
  <c r="AE39" s="1"/>
  <c r="AF29" s="1"/>
  <c r="Z41"/>
  <c r="Z42" s="1"/>
  <c r="Z40"/>
  <c r="Z39" s="1"/>
  <c r="AA29" s="1"/>
  <c r="G41" l="1"/>
  <c r="G42" s="1"/>
  <c r="G40"/>
  <c r="G39" s="1"/>
  <c r="H29" s="1"/>
  <c r="U40"/>
  <c r="U39" s="1"/>
  <c r="V29" s="1"/>
  <c r="U41"/>
  <c r="U42" s="1"/>
  <c r="W131" i="47" l="1"/>
  <c r="W129"/>
  <c r="W128"/>
  <c r="P117"/>
  <c r="O117"/>
  <c r="N117"/>
  <c r="M117"/>
  <c r="L117"/>
  <c r="I117"/>
  <c r="P116"/>
  <c r="O116"/>
  <c r="N116"/>
  <c r="M116"/>
  <c r="L116"/>
  <c r="P114"/>
  <c r="O114"/>
  <c r="N114"/>
  <c r="M114"/>
  <c r="L114"/>
  <c r="P112"/>
  <c r="O112"/>
  <c r="N112"/>
  <c r="M112"/>
  <c r="L112"/>
  <c r="P109"/>
  <c r="O109"/>
  <c r="N109"/>
  <c r="M109"/>
  <c r="L109"/>
  <c r="AM105"/>
  <c r="AI105"/>
  <c r="AJ105" s="1"/>
  <c r="AL105" s="1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C101"/>
  <c r="AG100"/>
  <c r="AL100" s="1"/>
  <c r="AD100"/>
  <c r="AE100" s="1"/>
  <c r="AF100" s="1"/>
  <c r="AH99"/>
  <c r="AG99"/>
  <c r="AL99" s="1"/>
  <c r="AD99"/>
  <c r="AE99" s="1"/>
  <c r="AF99" s="1"/>
  <c r="AD98"/>
  <c r="AE98" s="1"/>
  <c r="AG98" s="1"/>
  <c r="AD97"/>
  <c r="AE97" s="1"/>
  <c r="AG97" s="1"/>
  <c r="AD96"/>
  <c r="AE96" s="1"/>
  <c r="AG96" s="1"/>
  <c r="C95"/>
  <c r="AD94"/>
  <c r="AE94" s="1"/>
  <c r="AG94" s="1"/>
  <c r="C93"/>
  <c r="AE92"/>
  <c r="AG92" s="1"/>
  <c r="AD92"/>
  <c r="AD91"/>
  <c r="AE91" s="1"/>
  <c r="AG91" s="1"/>
  <c r="AG90"/>
  <c r="AL90" s="1"/>
  <c r="AD90"/>
  <c r="AE90" s="1"/>
  <c r="AF90" s="1"/>
  <c r="AD89"/>
  <c r="AE89" s="1"/>
  <c r="AG89" s="1"/>
  <c r="AD88"/>
  <c r="AE88" s="1"/>
  <c r="AG88" s="1"/>
  <c r="AD87"/>
  <c r="AE87" s="1"/>
  <c r="AG87" s="1"/>
  <c r="AD86"/>
  <c r="AE86" s="1"/>
  <c r="AG86" s="1"/>
  <c r="AE85"/>
  <c r="AG85" s="1"/>
  <c r="AD85"/>
  <c r="C84"/>
  <c r="AD83"/>
  <c r="AE83" s="1"/>
  <c r="AG83" s="1"/>
  <c r="AD82"/>
  <c r="AE82" s="1"/>
  <c r="AG82" s="1"/>
  <c r="AD81"/>
  <c r="AE81" s="1"/>
  <c r="AG81" s="1"/>
  <c r="AD80"/>
  <c r="AE80" s="1"/>
  <c r="AG80" s="1"/>
  <c r="AD79"/>
  <c r="AE79" s="1"/>
  <c r="AG79" s="1"/>
  <c r="AD78"/>
  <c r="AE78" s="1"/>
  <c r="AG78" s="1"/>
  <c r="AE77"/>
  <c r="AG77" s="1"/>
  <c r="AD77"/>
  <c r="AD76"/>
  <c r="AE76" s="1"/>
  <c r="AG76" s="1"/>
  <c r="AD75"/>
  <c r="AE75" s="1"/>
  <c r="AG75" s="1"/>
  <c r="AD74"/>
  <c r="AE74" s="1"/>
  <c r="AG74" s="1"/>
  <c r="AD73"/>
  <c r="AE73" s="1"/>
  <c r="AG73" s="1"/>
  <c r="AD72"/>
  <c r="AE72" s="1"/>
  <c r="AG72" s="1"/>
  <c r="AD71"/>
  <c r="AE71" s="1"/>
  <c r="AG71" s="1"/>
  <c r="AD70"/>
  <c r="AE70" s="1"/>
  <c r="AG70" s="1"/>
  <c r="AE69"/>
  <c r="AG69" s="1"/>
  <c r="AD69"/>
  <c r="C68"/>
  <c r="AD67"/>
  <c r="AE67" s="1"/>
  <c r="AG67" s="1"/>
  <c r="AD66"/>
  <c r="AE66" s="1"/>
  <c r="AG66" s="1"/>
  <c r="C65"/>
  <c r="AD64"/>
  <c r="AE64" s="1"/>
  <c r="AG64" s="1"/>
  <c r="AE63"/>
  <c r="AG63" s="1"/>
  <c r="AD63"/>
  <c r="AD62"/>
  <c r="AE62" s="1"/>
  <c r="AG62" s="1"/>
  <c r="AD61"/>
  <c r="AE61" s="1"/>
  <c r="AG61" s="1"/>
  <c r="AD60"/>
  <c r="AE60" s="1"/>
  <c r="AG60" s="1"/>
  <c r="AD59"/>
  <c r="AE59" s="1"/>
  <c r="AG59" s="1"/>
  <c r="AD58"/>
  <c r="AE58" s="1"/>
  <c r="AG58" s="1"/>
  <c r="AD57"/>
  <c r="AE57" s="1"/>
  <c r="AG57" s="1"/>
  <c r="C56"/>
  <c r="AE55"/>
  <c r="AG55" s="1"/>
  <c r="AD55"/>
  <c r="AG54"/>
  <c r="AH54" s="1"/>
  <c r="AD54"/>
  <c r="AE54" s="1"/>
  <c r="AF54" s="1"/>
  <c r="AD53"/>
  <c r="AE53" s="1"/>
  <c r="AG53" s="1"/>
  <c r="AD52"/>
  <c r="AE52" s="1"/>
  <c r="AG52" s="1"/>
  <c r="AD51"/>
  <c r="AE51" s="1"/>
  <c r="AG51" s="1"/>
  <c r="AD50"/>
  <c r="AE50" s="1"/>
  <c r="AG50" s="1"/>
  <c r="AG49"/>
  <c r="AH49" s="1"/>
  <c r="AE49"/>
  <c r="AF49" s="1"/>
  <c r="AD49"/>
  <c r="AD48"/>
  <c r="AE48" s="1"/>
  <c r="AG48" s="1"/>
  <c r="AD47"/>
  <c r="AE47" s="1"/>
  <c r="AG47" s="1"/>
  <c r="AD46"/>
  <c r="AE46" s="1"/>
  <c r="AG46" s="1"/>
  <c r="AD45"/>
  <c r="AE45" s="1"/>
  <c r="AG45" s="1"/>
  <c r="AD44"/>
  <c r="AE44" s="1"/>
  <c r="AG44" s="1"/>
  <c r="AD43"/>
  <c r="AE43" s="1"/>
  <c r="AG43" s="1"/>
  <c r="AD42"/>
  <c r="AE42" s="1"/>
  <c r="AG42" s="1"/>
  <c r="AE41"/>
  <c r="AG41" s="1"/>
  <c r="AD41"/>
  <c r="AD40"/>
  <c r="AE40" s="1"/>
  <c r="AG40" s="1"/>
  <c r="C39"/>
  <c r="AD38"/>
  <c r="AE38" s="1"/>
  <c r="AG38" s="1"/>
  <c r="AD37"/>
  <c r="AE37" s="1"/>
  <c r="AG37" s="1"/>
  <c r="AG36"/>
  <c r="AH36" s="1"/>
  <c r="AD36"/>
  <c r="AE36" s="1"/>
  <c r="AF36" s="1"/>
  <c r="AD35"/>
  <c r="AE35" s="1"/>
  <c r="AG35" s="1"/>
  <c r="AL34"/>
  <c r="AD34"/>
  <c r="AD33"/>
  <c r="AE33" s="1"/>
  <c r="AG33" s="1"/>
  <c r="AD32"/>
  <c r="AE32" s="1"/>
  <c r="AG32" s="1"/>
  <c r="AE31"/>
  <c r="AG31" s="1"/>
  <c r="AD31"/>
  <c r="AD30"/>
  <c r="AE30" s="1"/>
  <c r="AG30" s="1"/>
  <c r="AG29"/>
  <c r="AL29" s="1"/>
  <c r="AD29"/>
  <c r="AE29" s="1"/>
  <c r="AF29" s="1"/>
  <c r="AD28"/>
  <c r="AE28" s="1"/>
  <c r="AG28" s="1"/>
  <c r="AD27"/>
  <c r="AE27" s="1"/>
  <c r="AG27" s="1"/>
  <c r="AD26"/>
  <c r="AE26" s="1"/>
  <c r="AG26" s="1"/>
  <c r="AD25"/>
  <c r="AE25" s="1"/>
  <c r="AG25" s="1"/>
  <c r="AE24"/>
  <c r="AG24" s="1"/>
  <c r="AD24"/>
  <c r="AD23"/>
  <c r="AE23" s="1"/>
  <c r="AG23" s="1"/>
  <c r="AD22"/>
  <c r="AE22" s="1"/>
  <c r="AG22" s="1"/>
  <c r="AD21"/>
  <c r="AE21" s="1"/>
  <c r="AG21" s="1"/>
  <c r="AD20"/>
  <c r="AE20" s="1"/>
  <c r="AG20" s="1"/>
  <c r="AD19"/>
  <c r="AE19" s="1"/>
  <c r="AG19" s="1"/>
  <c r="AD18"/>
  <c r="AE18" s="1"/>
  <c r="AG18" s="1"/>
  <c r="C17"/>
  <c r="AE16"/>
  <c r="AG16" s="1"/>
  <c r="AD16"/>
  <c r="C15"/>
  <c r="AD14"/>
  <c r="AE14" s="1"/>
  <c r="AG14" s="1"/>
  <c r="AD13"/>
  <c r="AE13" s="1"/>
  <c r="AG13" s="1"/>
  <c r="AD12"/>
  <c r="AE12" s="1"/>
  <c r="AG12" s="1"/>
  <c r="C11"/>
  <c r="AD10"/>
  <c r="AE10" s="1"/>
  <c r="AG10" s="1"/>
  <c r="AD9"/>
  <c r="AE9" s="1"/>
  <c r="AG9" s="1"/>
  <c r="AE8"/>
  <c r="AG8" s="1"/>
  <c r="AD8"/>
  <c r="AD7"/>
  <c r="AE7" s="1"/>
  <c r="AG7" s="1"/>
  <c r="AD6"/>
  <c r="AE6" s="1"/>
  <c r="AG6" s="1"/>
  <c r="AD5"/>
  <c r="AE5" s="1"/>
  <c r="T104" i="46"/>
  <c r="B101"/>
  <c r="B95"/>
  <c r="B93"/>
  <c r="B84"/>
  <c r="B68"/>
  <c r="B65"/>
  <c r="B56"/>
  <c r="B39"/>
  <c r="B17"/>
  <c r="B15"/>
  <c r="B11"/>
  <c r="AG17" i="47" l="1"/>
  <c r="AH29"/>
  <c r="AH90"/>
  <c r="O118"/>
  <c r="L118"/>
  <c r="P118"/>
  <c r="B102" i="46"/>
  <c r="AH100" i="47"/>
  <c r="M118"/>
  <c r="C102"/>
  <c r="N118"/>
  <c r="AG5"/>
  <c r="AG11" s="1"/>
  <c r="AL6"/>
  <c r="AH6"/>
  <c r="AH9"/>
  <c r="AL9"/>
  <c r="AL10"/>
  <c r="AH10"/>
  <c r="AH13"/>
  <c r="AL13"/>
  <c r="AL14"/>
  <c r="AH14"/>
  <c r="AH17"/>
  <c r="AL17"/>
  <c r="AL18"/>
  <c r="AE39"/>
  <c r="Y9" i="7" s="1"/>
  <c r="AH18" i="47"/>
  <c r="AH21"/>
  <c r="AL21"/>
  <c r="AL22"/>
  <c r="AH22"/>
  <c r="AH25"/>
  <c r="AL25"/>
  <c r="AL26"/>
  <c r="AH26"/>
  <c r="AH32"/>
  <c r="AL32"/>
  <c r="AL33"/>
  <c r="AH33"/>
  <c r="AL37"/>
  <c r="AH37"/>
  <c r="AH42"/>
  <c r="AL42"/>
  <c r="AL43"/>
  <c r="AH43"/>
  <c r="AH46"/>
  <c r="AL46"/>
  <c r="AL47"/>
  <c r="AH47"/>
  <c r="AL50"/>
  <c r="AH50"/>
  <c r="AH53"/>
  <c r="AL53"/>
  <c r="AL57"/>
  <c r="AE65"/>
  <c r="AI9" i="7" s="1"/>
  <c r="AH57" i="47"/>
  <c r="AH60"/>
  <c r="AL60"/>
  <c r="AL61"/>
  <c r="AH61"/>
  <c r="AH64"/>
  <c r="AL64"/>
  <c r="AE68"/>
  <c r="AN9" i="7" s="1"/>
  <c r="AH66" i="47"/>
  <c r="AL66"/>
  <c r="AL67"/>
  <c r="AH67"/>
  <c r="AH70"/>
  <c r="AL70"/>
  <c r="AL71"/>
  <c r="AH71"/>
  <c r="AH74"/>
  <c r="AL74"/>
  <c r="AL75"/>
  <c r="AH75"/>
  <c r="AH78"/>
  <c r="AL78"/>
  <c r="AL79"/>
  <c r="AH79"/>
  <c r="AH82"/>
  <c r="AL82"/>
  <c r="AL83"/>
  <c r="AH83"/>
  <c r="AH86"/>
  <c r="AL86"/>
  <c r="AL87"/>
  <c r="AH87"/>
  <c r="AE95"/>
  <c r="BC9" i="7" s="1"/>
  <c r="AL94" i="47"/>
  <c r="AH94"/>
  <c r="AH97"/>
  <c r="AL97"/>
  <c r="AL98"/>
  <c r="AH98"/>
  <c r="AG39"/>
  <c r="AG56"/>
  <c r="AG93"/>
  <c r="AH7"/>
  <c r="AL7"/>
  <c r="AL8"/>
  <c r="AH8"/>
  <c r="AE15"/>
  <c r="K9" i="7" s="1"/>
  <c r="AL12" i="47"/>
  <c r="AH12"/>
  <c r="AE17"/>
  <c r="T9" i="7" s="1"/>
  <c r="AL16" i="47"/>
  <c r="AH16"/>
  <c r="AH19"/>
  <c r="AL19"/>
  <c r="AL20"/>
  <c r="AH20"/>
  <c r="AH23"/>
  <c r="AL23"/>
  <c r="AL24"/>
  <c r="AH24"/>
  <c r="AH27"/>
  <c r="AL27"/>
  <c r="AL28"/>
  <c r="AH28"/>
  <c r="AH30"/>
  <c r="AL30"/>
  <c r="AL31"/>
  <c r="AH31"/>
  <c r="AH35"/>
  <c r="AL35"/>
  <c r="AH38"/>
  <c r="AL38"/>
  <c r="AE56"/>
  <c r="AD9" i="7" s="1"/>
  <c r="AH40" i="47"/>
  <c r="AL40"/>
  <c r="AL41"/>
  <c r="AH41"/>
  <c r="AH44"/>
  <c r="AL44"/>
  <c r="AL45"/>
  <c r="AH45"/>
  <c r="AH48"/>
  <c r="AL48"/>
  <c r="AH51"/>
  <c r="AL51"/>
  <c r="AL52"/>
  <c r="AH52"/>
  <c r="AL55"/>
  <c r="AH55"/>
  <c r="AH58"/>
  <c r="AL58"/>
  <c r="AL59"/>
  <c r="AH59"/>
  <c r="AH62"/>
  <c r="AL62"/>
  <c r="AL63"/>
  <c r="AH63"/>
  <c r="AE84"/>
  <c r="AS9" i="7" s="1"/>
  <c r="AL69" i="47"/>
  <c r="AH69"/>
  <c r="AH72"/>
  <c r="AL72"/>
  <c r="AL73"/>
  <c r="AH73"/>
  <c r="AH76"/>
  <c r="AL76"/>
  <c r="AL77"/>
  <c r="AH77"/>
  <c r="AH80"/>
  <c r="AL80"/>
  <c r="AL81"/>
  <c r="AH81"/>
  <c r="AE93"/>
  <c r="AX9" i="7" s="1"/>
  <c r="AL85" i="47"/>
  <c r="AH85"/>
  <c r="AH88"/>
  <c r="AL88"/>
  <c r="AL89"/>
  <c r="AH89"/>
  <c r="AH91"/>
  <c r="AL91"/>
  <c r="AL92"/>
  <c r="AH92"/>
  <c r="AE101"/>
  <c r="BH9" i="7" s="1"/>
  <c r="AL96" i="47"/>
  <c r="AH96"/>
  <c r="AG15"/>
  <c r="AG65"/>
  <c r="AG68"/>
  <c r="AG84"/>
  <c r="AG95"/>
  <c r="AG101"/>
  <c r="AH101" s="1"/>
  <c r="T105" i="46"/>
  <c r="T109" s="1"/>
  <c r="AL36" i="47"/>
  <c r="AL49"/>
  <c r="AL54"/>
  <c r="BH8" i="7" l="1"/>
  <c r="BH7" i="50" s="1"/>
  <c r="BH8"/>
  <c r="AS8" i="7"/>
  <c r="AS7" i="50" s="1"/>
  <c r="AS8"/>
  <c r="T8" i="7"/>
  <c r="T7" i="50" s="1"/>
  <c r="T8"/>
  <c r="AN8" i="7"/>
  <c r="AN7" i="50" s="1"/>
  <c r="AN8"/>
  <c r="AI8" i="7"/>
  <c r="AI7" i="50" s="1"/>
  <c r="AI8"/>
  <c r="AX8" i="7"/>
  <c r="AX7" i="50" s="1"/>
  <c r="AX8"/>
  <c r="AD8" i="7"/>
  <c r="AD7" i="50" s="1"/>
  <c r="AD8"/>
  <c r="K8" i="7"/>
  <c r="K7" i="50" s="1"/>
  <c r="K8"/>
  <c r="BC8" i="7"/>
  <c r="BC7" i="50" s="1"/>
  <c r="BC8"/>
  <c r="Y8" i="7"/>
  <c r="Y7" i="50" s="1"/>
  <c r="Y8"/>
  <c r="AH95" i="47"/>
  <c r="AL95"/>
  <c r="AH68"/>
  <c r="AL68"/>
  <c r="AH15"/>
  <c r="AL15"/>
  <c r="AH93"/>
  <c r="AL93"/>
  <c r="AL39"/>
  <c r="AH39"/>
  <c r="AH11"/>
  <c r="AL11"/>
  <c r="AH84"/>
  <c r="AL84"/>
  <c r="AL65"/>
  <c r="AH65"/>
  <c r="AH56"/>
  <c r="AL56"/>
  <c r="AG103"/>
  <c r="AG102" s="1"/>
  <c r="AH102" s="1"/>
  <c r="AE11"/>
  <c r="AH5"/>
  <c r="AG105"/>
  <c r="AG123" s="1"/>
  <c r="AL5"/>
  <c r="W8" i="53" l="1"/>
  <c r="W8" i="52"/>
  <c r="BA8" i="53"/>
  <c r="BA8" i="52"/>
  <c r="M8" i="53"/>
  <c r="M8" i="52"/>
  <c r="AB8" i="53"/>
  <c r="AB8" i="52"/>
  <c r="AV8" i="53"/>
  <c r="AV8" i="52"/>
  <c r="AG8" i="53"/>
  <c r="AG8" i="52"/>
  <c r="AL8" i="53"/>
  <c r="AL8" i="52"/>
  <c r="R8" i="53"/>
  <c r="R8" i="52"/>
  <c r="AQ8" i="53"/>
  <c r="AQ8" i="52"/>
  <c r="BF8" i="53"/>
  <c r="BF8" i="52"/>
  <c r="AE105" i="47"/>
  <c r="AE123" s="1"/>
  <c r="F9" i="7"/>
  <c r="U5" i="41"/>
  <c r="V5" s="1"/>
  <c r="S5"/>
  <c r="G5"/>
  <c r="H5" s="1"/>
  <c r="E5"/>
  <c r="B6" s="1"/>
  <c r="N5"/>
  <c r="O5" s="1"/>
  <c r="L5"/>
  <c r="F8" i="50" l="1"/>
  <c r="BM8" s="1"/>
  <c r="BN8" i="52" s="1"/>
  <c r="F8" i="7"/>
  <c r="F7" i="50" s="1"/>
  <c r="BN7"/>
  <c r="BQ7" s="1"/>
  <c r="D6" i="41"/>
  <c r="W5"/>
  <c r="C6"/>
  <c r="H8" i="53" l="1"/>
  <c r="H8" i="52"/>
  <c r="BP8" i="53"/>
  <c r="BP8" i="52"/>
  <c r="BS8" s="1"/>
  <c r="BO7" i="50"/>
  <c r="C48" i="40"/>
  <c r="C47"/>
  <c r="C46"/>
  <c r="C45"/>
  <c r="C44"/>
  <c r="C43"/>
  <c r="C42"/>
  <c r="C41"/>
  <c r="C40"/>
  <c r="C39"/>
  <c r="C38"/>
  <c r="BQ8" i="53" l="1"/>
  <c r="BQ8" i="52"/>
  <c r="E6" i="51" s="1"/>
  <c r="BP7" i="50"/>
  <c r="BQ9" i="52"/>
  <c r="BQ9" i="53"/>
  <c r="BS8"/>
  <c r="T21" i="7"/>
  <c r="T23" i="50" s="1"/>
  <c r="BR8" i="53" l="1"/>
  <c r="BR8" i="52"/>
  <c r="T28" i="7"/>
  <c r="T31" i="50" s="1"/>
  <c r="T127" i="7"/>
  <c r="T117" i="50" s="1"/>
  <c r="BI147" i="7"/>
  <c r="BI137" i="50" s="1"/>
  <c r="BI138" i="7"/>
  <c r="BI128" i="50" s="1"/>
  <c r="BI130" i="7"/>
  <c r="BI120" i="50" s="1"/>
  <c r="BH125" i="7"/>
  <c r="BH115" i="50" s="1"/>
  <c r="BH123" i="7"/>
  <c r="BH113" i="50" s="1"/>
  <c r="BH121" i="7"/>
  <c r="BH111" i="50" s="1"/>
  <c r="BH119" i="7"/>
  <c r="BH109" i="50" s="1"/>
  <c r="BH117" i="7"/>
  <c r="BH107" i="50" s="1"/>
  <c r="BH114" i="7"/>
  <c r="BH104" i="50" s="1"/>
  <c r="BH113" i="7"/>
  <c r="BH103" i="50" s="1"/>
  <c r="BH88" i="7"/>
  <c r="BH78" i="50" s="1"/>
  <c r="BH83" i="7"/>
  <c r="BH72" i="50" s="1"/>
  <c r="BH79" i="7"/>
  <c r="BH68" i="50" s="1"/>
  <c r="BI68" i="7"/>
  <c r="BI57" i="50" s="1"/>
  <c r="BI55" i="7"/>
  <c r="BI44" i="50" s="1"/>
  <c r="BI43" i="7"/>
  <c r="BI32" i="50" s="1"/>
  <c r="BH23" i="7"/>
  <c r="BH21"/>
  <c r="BH23" i="50" s="1"/>
  <c r="BH22" i="7" l="1"/>
  <c r="BH25" i="50" s="1"/>
  <c r="BH26"/>
  <c r="BF23" i="53"/>
  <c r="BF23" i="52"/>
  <c r="BH28" i="7"/>
  <c r="BH127"/>
  <c r="BI79"/>
  <c r="BI68" i="50" s="1"/>
  <c r="BH89" i="7"/>
  <c r="BH79" i="50" s="1"/>
  <c r="BI17" i="7"/>
  <c r="BH115"/>
  <c r="BH105" i="50" s="1"/>
  <c r="BH126" i="7" l="1"/>
  <c r="BH116" i="50" s="1"/>
  <c r="BH117"/>
  <c r="BI14" i="7"/>
  <c r="BI16" i="50" s="1"/>
  <c r="BI19"/>
  <c r="BG23" i="52"/>
  <c r="BH24" s="1"/>
  <c r="BG23" i="53"/>
  <c r="BH24" s="1"/>
  <c r="BH27" i="7"/>
  <c r="BH30" i="50" s="1"/>
  <c r="BH31"/>
  <c r="BI23" i="7"/>
  <c r="BI22" s="1"/>
  <c r="BI25" i="50" s="1"/>
  <c r="BI24" s="1"/>
  <c r="BH86" i="7"/>
  <c r="BD147"/>
  <c r="BD137" i="50" s="1"/>
  <c r="BD138" i="7"/>
  <c r="BD128" i="50" s="1"/>
  <c r="BD130" i="7"/>
  <c r="BD120" i="50" s="1"/>
  <c r="BC125" i="7"/>
  <c r="BC115" i="50" s="1"/>
  <c r="BC114" i="7"/>
  <c r="BC104" i="50" s="1"/>
  <c r="BC113" i="7"/>
  <c r="BC103" i="50" s="1"/>
  <c r="BC88" i="7"/>
  <c r="BC78" i="50" s="1"/>
  <c r="BC83" i="7"/>
  <c r="BC72" i="50" s="1"/>
  <c r="BC79" i="7"/>
  <c r="BC68" i="50" s="1"/>
  <c r="BD68" i="7"/>
  <c r="BD57" i="50" s="1"/>
  <c r="BD55" i="7"/>
  <c r="BD44" i="50" s="1"/>
  <c r="BD43" i="7"/>
  <c r="BD32" i="50" s="1"/>
  <c r="BC23" i="7"/>
  <c r="BC21"/>
  <c r="BC23" i="50" s="1"/>
  <c r="BI86" i="7" l="1"/>
  <c r="BI75" i="50" s="1"/>
  <c r="BH75"/>
  <c r="BC22" i="7"/>
  <c r="BC25" i="50" s="1"/>
  <c r="BC26"/>
  <c r="BA23" i="53"/>
  <c r="BA23" i="52"/>
  <c r="BG12" i="53"/>
  <c r="BH13" s="1"/>
  <c r="BG12" i="52"/>
  <c r="BH13" s="1"/>
  <c r="BG10" i="53"/>
  <c r="BH11" s="1"/>
  <c r="BG10" i="52"/>
  <c r="BH11" s="1"/>
  <c r="BC28" i="7"/>
  <c r="BC31" i="50" s="1"/>
  <c r="BC127" i="7"/>
  <c r="BD79"/>
  <c r="BD68" i="50" s="1"/>
  <c r="BC89" i="7"/>
  <c r="BC79" i="50" s="1"/>
  <c r="BD17" i="7"/>
  <c r="BC115"/>
  <c r="BC105" i="50" s="1"/>
  <c r="BD23" i="7"/>
  <c r="BD22" s="1"/>
  <c r="BD25" i="50" s="1"/>
  <c r="BD24" s="1"/>
  <c r="BC27" i="7" l="1"/>
  <c r="BC30" i="50" s="1"/>
  <c r="BB23" i="53"/>
  <c r="BC24" s="1"/>
  <c r="BB23" i="52"/>
  <c r="BC24" s="1"/>
  <c r="BG25"/>
  <c r="BH26" s="1"/>
  <c r="BG25" i="53"/>
  <c r="BH26" s="1"/>
  <c r="BB12" i="52"/>
  <c r="BC13" s="1"/>
  <c r="BB12" i="53"/>
  <c r="BC13" s="1"/>
  <c r="BD14" i="7"/>
  <c r="BD16" i="50" s="1"/>
  <c r="BD19"/>
  <c r="BC126" i="7"/>
  <c r="BC116" i="50" s="1"/>
  <c r="BC117"/>
  <c r="BF25" i="52"/>
  <c r="BF25" i="53"/>
  <c r="BC86" i="7"/>
  <c r="AY147"/>
  <c r="AY137" i="50" s="1"/>
  <c r="AY138" i="7"/>
  <c r="AY128" i="50" s="1"/>
  <c r="AY130" i="7"/>
  <c r="AY120" i="50" s="1"/>
  <c r="AX125" i="7"/>
  <c r="AX115" i="50" s="1"/>
  <c r="AX123" i="7"/>
  <c r="AX113" i="50" s="1"/>
  <c r="AX121" i="7"/>
  <c r="AX111" i="50" s="1"/>
  <c r="AX119" i="7"/>
  <c r="AX109" i="50" s="1"/>
  <c r="AX117" i="7"/>
  <c r="AX107" i="50" s="1"/>
  <c r="AX114" i="7"/>
  <c r="AX104" i="50" s="1"/>
  <c r="AX113" i="7"/>
  <c r="AX103" i="50" s="1"/>
  <c r="AX88" i="7"/>
  <c r="AX78" i="50" s="1"/>
  <c r="AX83" i="7"/>
  <c r="AX72" i="50" s="1"/>
  <c r="AX79" i="7"/>
  <c r="AX68" i="50" s="1"/>
  <c r="AY68" i="7"/>
  <c r="AY57" i="50" s="1"/>
  <c r="AY55" i="7"/>
  <c r="AY44" i="50" s="1"/>
  <c r="AY43" i="7"/>
  <c r="AY32" i="50" s="1"/>
  <c r="AX23" i="7"/>
  <c r="AX21"/>
  <c r="AX23" i="50" s="1"/>
  <c r="AX17" i="7"/>
  <c r="AX14" l="1"/>
  <c r="AX16" i="50" s="1"/>
  <c r="AX19"/>
  <c r="AX22" i="7"/>
  <c r="AX25" i="50" s="1"/>
  <c r="AX26"/>
  <c r="BD86" i="7"/>
  <c r="BD75" i="50" s="1"/>
  <c r="BC75"/>
  <c r="BB10" i="53"/>
  <c r="BC11" s="1"/>
  <c r="BB10" i="52"/>
  <c r="BC11" s="1"/>
  <c r="AV23" i="53"/>
  <c r="AV23" i="52"/>
  <c r="AX28" i="7"/>
  <c r="AX127"/>
  <c r="AY79"/>
  <c r="AY68" i="50" s="1"/>
  <c r="AY17" i="7"/>
  <c r="AX115"/>
  <c r="AX105" i="50" s="1"/>
  <c r="AX89" i="7"/>
  <c r="AX79" i="50" s="1"/>
  <c r="AW23" i="52" l="1"/>
  <c r="AX24" s="1"/>
  <c r="AW23" i="53"/>
  <c r="AX24" s="1"/>
  <c r="AX27" i="7"/>
  <c r="AX30" i="50" s="1"/>
  <c r="AX31"/>
  <c r="BB25" i="52"/>
  <c r="BC26" s="1"/>
  <c r="BB25" i="53"/>
  <c r="BC26" s="1"/>
  <c r="AV10"/>
  <c r="AV10" i="52"/>
  <c r="AY14" i="7"/>
  <c r="AY16" i="50" s="1"/>
  <c r="AY19"/>
  <c r="AX126" i="7"/>
  <c r="AX116" i="50" s="1"/>
  <c r="AX117"/>
  <c r="BA25" i="52"/>
  <c r="BA25" i="53"/>
  <c r="AY23" i="7"/>
  <c r="AY22" s="1"/>
  <c r="AY25" i="50" s="1"/>
  <c r="AY24" s="1"/>
  <c r="AX86" i="7"/>
  <c r="AT147"/>
  <c r="AT137" i="50" s="1"/>
  <c r="AT138" i="7"/>
  <c r="AT128" i="50" s="1"/>
  <c r="AT130" i="7"/>
  <c r="AT120" i="50" s="1"/>
  <c r="AS125" i="7"/>
  <c r="AS115" i="50" s="1"/>
  <c r="AS114" i="7"/>
  <c r="AS104" i="50" s="1"/>
  <c r="AS113" i="7"/>
  <c r="AS103" i="50" s="1"/>
  <c r="AS88" i="7"/>
  <c r="AS78" i="50" s="1"/>
  <c r="AS83" i="7"/>
  <c r="AS72" i="50" s="1"/>
  <c r="AS79" i="7"/>
  <c r="AS68" i="50" s="1"/>
  <c r="AT68" i="7"/>
  <c r="AT57" i="50" s="1"/>
  <c r="AT55" i="7"/>
  <c r="AT44" i="50" s="1"/>
  <c r="AT43" i="7"/>
  <c r="AT32" i="50" s="1"/>
  <c r="AS23" i="7"/>
  <c r="AS21"/>
  <c r="AS23" i="50" s="1"/>
  <c r="AW12" i="53" l="1"/>
  <c r="AX13" s="1"/>
  <c r="AW12" i="52"/>
  <c r="AX13" s="1"/>
  <c r="AW10"/>
  <c r="AX11" s="1"/>
  <c r="AW10" i="53"/>
  <c r="AX11" s="1"/>
  <c r="AY86" i="7"/>
  <c r="AY75" i="50" s="1"/>
  <c r="AX75"/>
  <c r="AQ23" i="52"/>
  <c r="AQ23" i="53"/>
  <c r="AS22" i="7"/>
  <c r="AS25" i="50" s="1"/>
  <c r="AS26"/>
  <c r="AS28" i="7"/>
  <c r="AS127"/>
  <c r="AT17"/>
  <c r="AT79"/>
  <c r="AT68" i="50" s="1"/>
  <c r="AT23" i="7"/>
  <c r="AT22" s="1"/>
  <c r="AT25" i="50" s="1"/>
  <c r="AT24" s="1"/>
  <c r="AS89" i="7"/>
  <c r="AS79" i="50" s="1"/>
  <c r="AS115" i="7"/>
  <c r="AS105" i="50" s="1"/>
  <c r="AV25" i="53" l="1"/>
  <c r="AV25" i="52"/>
  <c r="AW25" i="53"/>
  <c r="AX26" s="1"/>
  <c r="AW25" i="52"/>
  <c r="AX26" s="1"/>
  <c r="AT19" i="50"/>
  <c r="AT14" i="7"/>
  <c r="AT16" i="50" s="1"/>
  <c r="AS27" i="7"/>
  <c r="AS30" i="50" s="1"/>
  <c r="AS31"/>
  <c r="AR12" i="52"/>
  <c r="AS13" s="1"/>
  <c r="AR12" i="53"/>
  <c r="AS13" s="1"/>
  <c r="AR23" i="52"/>
  <c r="AS24" s="1"/>
  <c r="AR23" i="53"/>
  <c r="AS24" s="1"/>
  <c r="AS126" i="7"/>
  <c r="AS116" i="50" s="1"/>
  <c r="AS117"/>
  <c r="AS86" i="7"/>
  <c r="AS75" i="50" s="1"/>
  <c r="AO147" i="7"/>
  <c r="AO137" i="50" s="1"/>
  <c r="AO138" i="7"/>
  <c r="AO128" i="50" s="1"/>
  <c r="AO130" i="7"/>
  <c r="AO120" i="50" s="1"/>
  <c r="AN125" i="7"/>
  <c r="AN88"/>
  <c r="AN78" i="50" s="1"/>
  <c r="AN83" i="7"/>
  <c r="AN72" i="50" s="1"/>
  <c r="AN79" i="7"/>
  <c r="AN68" i="50" s="1"/>
  <c r="AO68" i="7"/>
  <c r="AO57" i="50" s="1"/>
  <c r="AO55" i="7"/>
  <c r="AO44" i="50" s="1"/>
  <c r="AO43" i="7"/>
  <c r="AO32" i="50" s="1"/>
  <c r="AN23" i="7"/>
  <c r="AN21"/>
  <c r="AN23" i="50" s="1"/>
  <c r="AN22" i="7" l="1"/>
  <c r="AN25" i="50" s="1"/>
  <c r="AN26"/>
  <c r="AL23" i="53"/>
  <c r="AL23" i="52"/>
  <c r="AN115" i="7"/>
  <c r="AN105" i="50" s="1"/>
  <c r="AN115"/>
  <c r="AQ25" i="53"/>
  <c r="AQ25" i="52"/>
  <c r="AR10" i="53"/>
  <c r="AS11" s="1"/>
  <c r="AR10" i="52"/>
  <c r="AS11" s="1"/>
  <c r="AT86" i="7"/>
  <c r="AT75" i="50" s="1"/>
  <c r="AN28" i="7"/>
  <c r="AN31" i="50" s="1"/>
  <c r="AN127" i="7"/>
  <c r="AN89"/>
  <c r="AN79" i="50" s="1"/>
  <c r="AO79" i="7"/>
  <c r="AO17"/>
  <c r="AO23"/>
  <c r="AO22" s="1"/>
  <c r="AO25" i="50" s="1"/>
  <c r="AO24" s="1"/>
  <c r="AN27" i="7"/>
  <c r="AN30" i="50" s="1"/>
  <c r="AO14" i="7" l="1"/>
  <c r="AO16" i="50" s="1"/>
  <c r="AO19"/>
  <c r="AM12" i="53"/>
  <c r="AN13" s="1"/>
  <c r="AM12" i="52"/>
  <c r="AN13" s="1"/>
  <c r="AP79" i="7"/>
  <c r="AP68" i="50" s="1"/>
  <c r="AO68"/>
  <c r="AN126" i="7"/>
  <c r="AN116" i="50" s="1"/>
  <c r="AN117"/>
  <c r="AR25" i="52"/>
  <c r="AS26" s="1"/>
  <c r="AR25" i="53"/>
  <c r="AS26" s="1"/>
  <c r="AN86" i="7"/>
  <c r="AJ147"/>
  <c r="AJ137" i="50" s="1"/>
  <c r="AJ138" i="7"/>
  <c r="AJ128" i="50" s="1"/>
  <c r="AJ130" i="7"/>
  <c r="AJ120" i="50" s="1"/>
  <c r="AI125" i="7"/>
  <c r="AI115" i="50" s="1"/>
  <c r="AI114" i="7"/>
  <c r="AI104" i="50" s="1"/>
  <c r="AI113" i="7"/>
  <c r="AI103" i="50" s="1"/>
  <c r="AI88" i="7"/>
  <c r="AI78" i="50" s="1"/>
  <c r="AI83" i="7"/>
  <c r="AI72" i="50" s="1"/>
  <c r="AI79" i="7"/>
  <c r="AI68" i="50" s="1"/>
  <c r="AJ68" i="7"/>
  <c r="AJ57" i="50" s="1"/>
  <c r="AJ55" i="7"/>
  <c r="AJ44" i="50" s="1"/>
  <c r="AJ43" i="7"/>
  <c r="AJ32" i="50" s="1"/>
  <c r="AI23" i="7"/>
  <c r="AI21"/>
  <c r="AI23" i="50" s="1"/>
  <c r="AI22" i="7" l="1"/>
  <c r="AI25" i="50" s="1"/>
  <c r="AI26"/>
  <c r="T13" i="7"/>
  <c r="T15" i="50" s="1"/>
  <c r="T9"/>
  <c r="BC13" i="7"/>
  <c r="BC15" i="50" s="1"/>
  <c r="BC9"/>
  <c r="AO86" i="7"/>
  <c r="AN75" i="50"/>
  <c r="AN23" i="52"/>
  <c r="AO23" s="1"/>
  <c r="AN23" i="53"/>
  <c r="AO23" s="1"/>
  <c r="AM10"/>
  <c r="AN11" s="1"/>
  <c r="AM10" i="52"/>
  <c r="AN11" s="1"/>
  <c r="AG23" i="53"/>
  <c r="AG23" i="52"/>
  <c r="AD13" i="7"/>
  <c r="AD15" i="50" s="1"/>
  <c r="AD9"/>
  <c r="BH9"/>
  <c r="BH13" i="7"/>
  <c r="BH15" i="50" s="1"/>
  <c r="AM23" i="52"/>
  <c r="AN24" s="1"/>
  <c r="AM23" i="53"/>
  <c r="AN24" s="1"/>
  <c r="AI28" i="7"/>
  <c r="AI127"/>
  <c r="AI89"/>
  <c r="AI79" i="50" s="1"/>
  <c r="AJ17" i="7"/>
  <c r="AJ79"/>
  <c r="AJ68" i="50" s="1"/>
  <c r="AI115" i="7"/>
  <c r="AI105" i="50" s="1"/>
  <c r="AJ23" i="7"/>
  <c r="AJ22" s="1"/>
  <c r="AJ25" i="50" s="1"/>
  <c r="AJ24" s="1"/>
  <c r="AH23" i="53" l="1"/>
  <c r="AI24" s="1"/>
  <c r="AH23" i="52"/>
  <c r="AI24" s="1"/>
  <c r="AP86" i="7"/>
  <c r="AP75" i="50" s="1"/>
  <c r="AO75"/>
  <c r="AL25" i="52"/>
  <c r="AL25" i="53"/>
  <c r="BM9" i="50"/>
  <c r="BM15" s="1"/>
  <c r="AH12" i="52"/>
  <c r="AI13" s="1"/>
  <c r="AH12" i="53"/>
  <c r="AI13" s="1"/>
  <c r="AI27" i="7"/>
  <c r="AI30" i="50" s="1"/>
  <c r="AI31"/>
  <c r="AJ14" i="7"/>
  <c r="AJ16" i="50" s="1"/>
  <c r="AJ19"/>
  <c r="AI126" i="7"/>
  <c r="AI116" i="50" s="1"/>
  <c r="AI117"/>
  <c r="AI86" i="7"/>
  <c r="AI75" i="50" s="1"/>
  <c r="AE147" i="7"/>
  <c r="AE137" i="50" s="1"/>
  <c r="AE138" i="7"/>
  <c r="AE128" i="50" s="1"/>
  <c r="AE130" i="7"/>
  <c r="AE120" i="50" s="1"/>
  <c r="AD125" i="7"/>
  <c r="AD115" i="50" s="1"/>
  <c r="AD114" i="7"/>
  <c r="AD104" i="50" s="1"/>
  <c r="AD113" i="7"/>
  <c r="AD103" i="50" s="1"/>
  <c r="AD88" i="7"/>
  <c r="AD78" i="50" s="1"/>
  <c r="AD83" i="7"/>
  <c r="AD72" i="50" s="1"/>
  <c r="AD79" i="7"/>
  <c r="AD68" i="50" s="1"/>
  <c r="AE68" i="7"/>
  <c r="AE57" i="50" s="1"/>
  <c r="AE55" i="7"/>
  <c r="AE44" i="50" s="1"/>
  <c r="AE43" i="7"/>
  <c r="AE32" i="50" s="1"/>
  <c r="AD23" i="7"/>
  <c r="AD21"/>
  <c r="AD23" i="50" s="1"/>
  <c r="AN25" i="53" l="1"/>
  <c r="AO25" s="1"/>
  <c r="AN25" i="52"/>
  <c r="AO25" s="1"/>
  <c r="AG25"/>
  <c r="AG25" i="53"/>
  <c r="AM25" i="52"/>
  <c r="AN26" s="1"/>
  <c r="AM25" i="53"/>
  <c r="AN26" s="1"/>
  <c r="AH10"/>
  <c r="AI11" s="1"/>
  <c r="AH10" i="52"/>
  <c r="AI11" s="1"/>
  <c r="AJ86" i="7"/>
  <c r="AJ75" i="50" s="1"/>
  <c r="AB23" i="52"/>
  <c r="AB23" i="53"/>
  <c r="AD22" i="7"/>
  <c r="AD25" i="50" s="1"/>
  <c r="AD26"/>
  <c r="AD28" i="7"/>
  <c r="AD127"/>
  <c r="AE17"/>
  <c r="AD115"/>
  <c r="AD105" i="50" s="1"/>
  <c r="AD89" i="7"/>
  <c r="AD79" i="50" s="1"/>
  <c r="AE79" i="7"/>
  <c r="AE68" i="50" s="1"/>
  <c r="AH25" i="53" l="1"/>
  <c r="AI26" s="1"/>
  <c r="AH25" i="52"/>
  <c r="AI26" s="1"/>
  <c r="AE14" i="7"/>
  <c r="AE16" i="50" s="1"/>
  <c r="AE19"/>
  <c r="AD27" i="7"/>
  <c r="AD30" i="50" s="1"/>
  <c r="AD31"/>
  <c r="AD126" i="7"/>
  <c r="AD116" i="50" s="1"/>
  <c r="AD117"/>
  <c r="AC23" i="52"/>
  <c r="AD24" s="1"/>
  <c r="AC23" i="53"/>
  <c r="AD24" s="1"/>
  <c r="AE23" i="7"/>
  <c r="AE22" s="1"/>
  <c r="AE25" i="50" s="1"/>
  <c r="AE24" s="1"/>
  <c r="AD86" i="7"/>
  <c r="AD75" i="50" s="1"/>
  <c r="Z147" i="7"/>
  <c r="Z137" i="50" s="1"/>
  <c r="Z138" i="7"/>
  <c r="Z128" i="50" s="1"/>
  <c r="Z130" i="7"/>
  <c r="Z120" i="50" s="1"/>
  <c r="Y125" i="7"/>
  <c r="Y115" i="50" s="1"/>
  <c r="Y114" i="7"/>
  <c r="Y104" i="50" s="1"/>
  <c r="Y113" i="7"/>
  <c r="Y103" i="50" s="1"/>
  <c r="Y88" i="7"/>
  <c r="Y78" i="50" s="1"/>
  <c r="Y83" i="7"/>
  <c r="Y72" i="50" s="1"/>
  <c r="Y79" i="7"/>
  <c r="Y68" i="50" s="1"/>
  <c r="Z68" i="7"/>
  <c r="Z57" i="50" s="1"/>
  <c r="Z55" i="7"/>
  <c r="Z44" i="50" s="1"/>
  <c r="Z43" i="7"/>
  <c r="Z32" i="50" s="1"/>
  <c r="Y23" i="7"/>
  <c r="Y21"/>
  <c r="Y23" i="50" s="1"/>
  <c r="AB25" i="52" l="1"/>
  <c r="AB25" i="53"/>
  <c r="AC10" i="52"/>
  <c r="AD11" s="1"/>
  <c r="AC10" i="53"/>
  <c r="AD11" s="1"/>
  <c r="AC12" i="52"/>
  <c r="AD13" s="1"/>
  <c r="AC12" i="53"/>
  <c r="AD13" s="1"/>
  <c r="AE86" i="7"/>
  <c r="AE75" i="50" s="1"/>
  <c r="W23" i="53"/>
  <c r="W23" i="52"/>
  <c r="Y22" i="7"/>
  <c r="Y25" i="50" s="1"/>
  <c r="Y26"/>
  <c r="Y28" i="7"/>
  <c r="Y127"/>
  <c r="Z17"/>
  <c r="Z79"/>
  <c r="Z68" i="50" s="1"/>
  <c r="Z23" i="7"/>
  <c r="Z22" s="1"/>
  <c r="Z25" i="50" s="1"/>
  <c r="Z24" s="1"/>
  <c r="Y115" i="7"/>
  <c r="Y105" i="50" s="1"/>
  <c r="Y89" i="7"/>
  <c r="Y79" i="50" s="1"/>
  <c r="AC25" i="53" l="1"/>
  <c r="AD26" s="1"/>
  <c r="AC25" i="52"/>
  <c r="AD26" s="1"/>
  <c r="X12"/>
  <c r="Y13" s="1"/>
  <c r="X12" i="53"/>
  <c r="Y13" s="1"/>
  <c r="Z14" i="7"/>
  <c r="Z16" i="50" s="1"/>
  <c r="Z19"/>
  <c r="Y27" i="7"/>
  <c r="Y30" i="50" s="1"/>
  <c r="Y31"/>
  <c r="X23" i="53"/>
  <c r="Y24" s="1"/>
  <c r="X23" i="52"/>
  <c r="Y24" s="1"/>
  <c r="Y126" i="7"/>
  <c r="Y116" i="50" s="1"/>
  <c r="Y117"/>
  <c r="Y86" i="7"/>
  <c r="U147"/>
  <c r="U137" i="50" s="1"/>
  <c r="U138" i="7"/>
  <c r="U128" i="50" s="1"/>
  <c r="U130" i="7"/>
  <c r="U120" i="50" s="1"/>
  <c r="T126" i="7"/>
  <c r="T116" i="50" s="1"/>
  <c r="T125" i="7"/>
  <c r="T115" i="50" s="1"/>
  <c r="T114" i="7"/>
  <c r="T104" i="50" s="1"/>
  <c r="T113" i="7"/>
  <c r="T103" i="50" s="1"/>
  <c r="T88" i="7"/>
  <c r="T78" i="50" s="1"/>
  <c r="T83" i="7"/>
  <c r="T72" i="50" s="1"/>
  <c r="T79" i="7"/>
  <c r="T68" i="50" s="1"/>
  <c r="U68" i="7"/>
  <c r="U57" i="50" s="1"/>
  <c r="U55" i="7"/>
  <c r="U44" i="50" s="1"/>
  <c r="U43" i="7"/>
  <c r="U32" i="50" s="1"/>
  <c r="T23" i="7"/>
  <c r="T26" i="50" s="1"/>
  <c r="T17" i="7"/>
  <c r="R23" i="53" l="1"/>
  <c r="R23" i="52"/>
  <c r="U17" i="7"/>
  <c r="T14"/>
  <c r="T16" i="50" s="1"/>
  <c r="T19"/>
  <c r="Z86" i="7"/>
  <c r="Z75" i="50" s="1"/>
  <c r="X25" i="53" s="1"/>
  <c r="Y26" s="1"/>
  <c r="Y75" i="50"/>
  <c r="X25" i="52"/>
  <c r="Y26" s="1"/>
  <c r="X10"/>
  <c r="Y11" s="1"/>
  <c r="X10" i="53"/>
  <c r="Y11" s="1"/>
  <c r="U23" i="7"/>
  <c r="U22" s="1"/>
  <c r="U25" i="50" s="1"/>
  <c r="U24" s="1"/>
  <c r="T22" i="7"/>
  <c r="T25" i="50" s="1"/>
  <c r="T89" i="7"/>
  <c r="T79" i="50" s="1"/>
  <c r="U79" i="7"/>
  <c r="U68" i="50" s="1"/>
  <c r="T115" i="7"/>
  <c r="T105" i="50" s="1"/>
  <c r="S12" i="53" l="1"/>
  <c r="T13" s="1"/>
  <c r="S12" i="52"/>
  <c r="T13" s="1"/>
  <c r="V17" i="7"/>
  <c r="V19" i="50" s="1"/>
  <c r="U14" i="7"/>
  <c r="U16" i="50" s="1"/>
  <c r="U19"/>
  <c r="S23" i="52"/>
  <c r="T24" s="1"/>
  <c r="S23" i="53"/>
  <c r="T24" s="1"/>
  <c r="R10"/>
  <c r="R10" i="52"/>
  <c r="W25" i="53"/>
  <c r="W25" i="52"/>
  <c r="T86" i="7"/>
  <c r="L147"/>
  <c r="L137" i="50" s="1"/>
  <c r="L138" i="7"/>
  <c r="L128" i="50" s="1"/>
  <c r="L130" i="7"/>
  <c r="L120" i="50" s="1"/>
  <c r="K125" i="7"/>
  <c r="K115" i="50" s="1"/>
  <c r="K114" i="7"/>
  <c r="K104" i="50" s="1"/>
  <c r="K113" i="7"/>
  <c r="K103" i="50" s="1"/>
  <c r="K88" i="7"/>
  <c r="K78" i="50" s="1"/>
  <c r="K83" i="7"/>
  <c r="L68"/>
  <c r="L57" i="50" s="1"/>
  <c r="L43" i="7"/>
  <c r="L32" i="50" s="1"/>
  <c r="K23" i="7"/>
  <c r="K21"/>
  <c r="K23" i="50" s="1"/>
  <c r="L19" s="1"/>
  <c r="L155" i="7" l="1"/>
  <c r="L148" i="50" s="1"/>
  <c r="L154"/>
  <c r="K22" i="7"/>
  <c r="K25" i="50" s="1"/>
  <c r="K26"/>
  <c r="S10" i="53"/>
  <c r="T11" s="1"/>
  <c r="S10" i="52"/>
  <c r="T11" s="1"/>
  <c r="L16" i="50"/>
  <c r="Q19"/>
  <c r="Q16" s="1"/>
  <c r="L79" i="7"/>
  <c r="L68" i="50" s="1"/>
  <c r="K72"/>
  <c r="U86" i="7"/>
  <c r="U75" i="50" s="1"/>
  <c r="T75"/>
  <c r="K28" i="7"/>
  <c r="K127"/>
  <c r="L17"/>
  <c r="L14" s="1"/>
  <c r="K89"/>
  <c r="K79" i="50" s="1"/>
  <c r="K115" i="7"/>
  <c r="K105" i="50" s="1"/>
  <c r="L23" i="7"/>
  <c r="L22" s="1"/>
  <c r="L25" i="50" s="1"/>
  <c r="L24" s="1"/>
  <c r="N12" i="53" l="1"/>
  <c r="O13" s="1"/>
  <c r="N12" i="52"/>
  <c r="O13" s="1"/>
  <c r="K126" i="7"/>
  <c r="K116" i="50" s="1"/>
  <c r="K117"/>
  <c r="S25" i="52"/>
  <c r="T26" s="1"/>
  <c r="S25" i="53"/>
  <c r="T26" s="1"/>
  <c r="N23"/>
  <c r="O24" s="1"/>
  <c r="N23" i="52"/>
  <c r="O24" s="1"/>
  <c r="N10" i="53"/>
  <c r="O11" s="1"/>
  <c r="N10" i="52"/>
  <c r="O11" s="1"/>
  <c r="K27" i="7"/>
  <c r="K30" i="50" s="1"/>
  <c r="K31"/>
  <c r="R25" i="52"/>
  <c r="R25" i="53"/>
  <c r="O10"/>
  <c r="P10" s="1"/>
  <c r="R16" i="50"/>
  <c r="O10" i="52"/>
  <c r="P10" s="1"/>
  <c r="K86" i="7"/>
  <c r="G147"/>
  <c r="G137" i="50" s="1"/>
  <c r="G138" i="7"/>
  <c r="G128" i="50" s="1"/>
  <c r="G130" i="7"/>
  <c r="G120" i="50" s="1"/>
  <c r="F125" i="7"/>
  <c r="F115" i="50" s="1"/>
  <c r="F123" i="7"/>
  <c r="F113" i="50" s="1"/>
  <c r="F121" i="7"/>
  <c r="F111" i="50" s="1"/>
  <c r="F119" i="7"/>
  <c r="F109" i="50" s="1"/>
  <c r="F117" i="7"/>
  <c r="F107" i="50" s="1"/>
  <c r="F114" i="7"/>
  <c r="F104" i="50" s="1"/>
  <c r="F113" i="7"/>
  <c r="F103" i="50" s="1"/>
  <c r="F88" i="7"/>
  <c r="F78" i="50" s="1"/>
  <c r="F83" i="7"/>
  <c r="F72" i="50" s="1"/>
  <c r="F79" i="7"/>
  <c r="F68" i="50" s="1"/>
  <c r="G68" i="7"/>
  <c r="G57" i="50" s="1"/>
  <c r="G55" i="7"/>
  <c r="G44" i="50" s="1"/>
  <c r="G43" i="7"/>
  <c r="G32" i="50" s="1"/>
  <c r="F23" i="7"/>
  <c r="F21"/>
  <c r="F23" i="50" s="1"/>
  <c r="L86" i="7" l="1"/>
  <c r="L75" i="50" s="1"/>
  <c r="K75"/>
  <c r="F22" i="7"/>
  <c r="F25" i="50" s="1"/>
  <c r="F26"/>
  <c r="H23" i="53"/>
  <c r="H23" i="52"/>
  <c r="F28" i="7"/>
  <c r="F127"/>
  <c r="G17"/>
  <c r="F115"/>
  <c r="F105" i="50" s="1"/>
  <c r="F89" i="7"/>
  <c r="F79" i="50" s="1"/>
  <c r="G79" i="7"/>
  <c r="G68" i="50" s="1"/>
  <c r="G23" i="7"/>
  <c r="G22" s="1"/>
  <c r="G25" i="50" s="1"/>
  <c r="G24" s="1"/>
  <c r="I23" i="52" l="1"/>
  <c r="J24" s="1"/>
  <c r="I23" i="53"/>
  <c r="J24" s="1"/>
  <c r="F126" i="7"/>
  <c r="F116" i="50" s="1"/>
  <c r="F117"/>
  <c r="BM117" s="1"/>
  <c r="BM116" s="1"/>
  <c r="BN79" s="1"/>
  <c r="M25" i="52"/>
  <c r="M25" i="53"/>
  <c r="I12" i="52"/>
  <c r="J13" s="1"/>
  <c r="I12" i="53"/>
  <c r="J13" s="1"/>
  <c r="G14" i="7"/>
  <c r="G16" i="50" s="1"/>
  <c r="G19"/>
  <c r="F27" i="7"/>
  <c r="F30" i="50" s="1"/>
  <c r="F31"/>
  <c r="BM31" s="1"/>
  <c r="N25" i="52"/>
  <c r="O26" s="1"/>
  <c r="N25" i="53"/>
  <c r="O26" s="1"/>
  <c r="F86" i="7"/>
  <c r="BM30" i="50" l="1"/>
  <c r="BN25"/>
  <c r="BR28"/>
  <c r="BO12" i="52"/>
  <c r="BR29" i="50"/>
  <c r="BR27"/>
  <c r="G86" i="7"/>
  <c r="G75" i="50" s="1"/>
  <c r="F75"/>
  <c r="I10" i="52"/>
  <c r="J11" s="1"/>
  <c r="I10" i="53"/>
  <c r="J11" s="1"/>
  <c r="T33" i="40"/>
  <c r="R33"/>
  <c r="T32"/>
  <c r="R32"/>
  <c r="T31"/>
  <c r="R31"/>
  <c r="O33"/>
  <c r="M33"/>
  <c r="O32"/>
  <c r="M32"/>
  <c r="O31"/>
  <c r="M31"/>
  <c r="J33"/>
  <c r="H33"/>
  <c r="J32"/>
  <c r="H32"/>
  <c r="J31"/>
  <c r="H31"/>
  <c r="E33"/>
  <c r="C33"/>
  <c r="E32"/>
  <c r="C32"/>
  <c r="E31"/>
  <c r="C31"/>
  <c r="T21"/>
  <c r="R21"/>
  <c r="T20"/>
  <c r="R20"/>
  <c r="T19"/>
  <c r="R19"/>
  <c r="O21"/>
  <c r="M21"/>
  <c r="O20"/>
  <c r="M20"/>
  <c r="O19"/>
  <c r="M19"/>
  <c r="J21"/>
  <c r="H21"/>
  <c r="J20"/>
  <c r="H20"/>
  <c r="J19"/>
  <c r="H19"/>
  <c r="E21"/>
  <c r="C21"/>
  <c r="E20"/>
  <c r="C20"/>
  <c r="E19"/>
  <c r="C19"/>
  <c r="O10"/>
  <c r="M10"/>
  <c r="O9"/>
  <c r="M9"/>
  <c r="O8"/>
  <c r="M8"/>
  <c r="J10"/>
  <c r="H10"/>
  <c r="J9"/>
  <c r="H9"/>
  <c r="J8"/>
  <c r="H8"/>
  <c r="I25" i="53" l="1"/>
  <c r="J26" s="1"/>
  <c r="I25" i="52"/>
  <c r="J26" s="1"/>
  <c r="H25" i="53"/>
  <c r="H25" i="52"/>
  <c r="BQ25" i="50"/>
  <c r="BR25"/>
  <c r="BO25"/>
  <c r="BO24" s="1"/>
  <c r="BN24"/>
  <c r="BO6" l="1"/>
  <c r="BP6" s="1"/>
  <c r="BP24"/>
  <c r="BP25" s="1"/>
  <c r="BQ12" i="53"/>
  <c r="BQ12" i="52"/>
  <c r="G155" i="7"/>
  <c r="G148" i="50" s="1"/>
  <c r="G154"/>
  <c r="BP12" i="53"/>
  <c r="BQ24" i="50"/>
  <c r="BP12" i="52"/>
  <c r="U155" i="7" l="1"/>
  <c r="U148" i="50" s="1"/>
  <c r="U154"/>
  <c r="Z155" i="7"/>
  <c r="Z148" i="50" s="1"/>
  <c r="Z154"/>
  <c r="AJ155" i="7"/>
  <c r="AJ148" i="50" s="1"/>
  <c r="AJ154"/>
  <c r="AT155" i="7"/>
  <c r="AT148" i="50" s="1"/>
  <c r="AT154"/>
  <c r="BD155" i="7"/>
  <c r="BD148" i="50" s="1"/>
  <c r="BD154"/>
  <c r="BS12" i="52"/>
  <c r="BQ13"/>
  <c r="BS13" s="1"/>
  <c r="BQ13" i="53"/>
  <c r="BS13" s="1"/>
  <c r="BS12"/>
  <c r="BR12"/>
  <c r="BQ7"/>
  <c r="BR7" s="1"/>
  <c r="AE155" i="7"/>
  <c r="AE148" i="50" s="1"/>
  <c r="AE154"/>
  <c r="AO155" i="7"/>
  <c r="AO148" i="50" s="1"/>
  <c r="AO154"/>
  <c r="AY155" i="7"/>
  <c r="AY148" i="50" s="1"/>
  <c r="AY154"/>
  <c r="BI155" i="7"/>
  <c r="BI148" i="50" s="1"/>
  <c r="BI154"/>
  <c r="C6" i="51"/>
  <c r="BR12" i="52"/>
  <c r="BQ7"/>
  <c r="BG155" i="7"/>
  <c r="BG148" i="50" s="1"/>
  <c r="BB155" i="7"/>
  <c r="BB148" i="50" s="1"/>
  <c r="AW155" i="7"/>
  <c r="AW148" i="50" s="1"/>
  <c r="AR155" i="7"/>
  <c r="AR148" i="50" s="1"/>
  <c r="AM155" i="7"/>
  <c r="AM148" i="50" s="1"/>
  <c r="AH155" i="7"/>
  <c r="AH148" i="50" s="1"/>
  <c r="AC155" i="7"/>
  <c r="AC148" i="50" s="1"/>
  <c r="X155" i="7"/>
  <c r="X148" i="50" s="1"/>
  <c r="S155" i="7"/>
  <c r="S148" i="50" s="1"/>
  <c r="J155" i="7"/>
  <c r="J148" i="50" s="1"/>
  <c r="BG147" i="7"/>
  <c r="BG137" i="50" s="1"/>
  <c r="BB147" i="7"/>
  <c r="BB137" i="50" s="1"/>
  <c r="AW147" i="7"/>
  <c r="AW137" i="50" s="1"/>
  <c r="AR147" i="7"/>
  <c r="AR137" i="50" s="1"/>
  <c r="AM147" i="7"/>
  <c r="AM137" i="50" s="1"/>
  <c r="AH147" i="7"/>
  <c r="AH137" i="50" s="1"/>
  <c r="AC147" i="7"/>
  <c r="AC137" i="50" s="1"/>
  <c r="X147" i="7"/>
  <c r="X137" i="50" s="1"/>
  <c r="S147" i="7"/>
  <c r="S137" i="50" s="1"/>
  <c r="J147" i="7"/>
  <c r="J137" i="50" s="1"/>
  <c r="BG138" i="7"/>
  <c r="BG128" i="50" s="1"/>
  <c r="BB138" i="7"/>
  <c r="BB128" i="50" s="1"/>
  <c r="AW138" i="7"/>
  <c r="AW128" i="50" s="1"/>
  <c r="AR138" i="7"/>
  <c r="AR128" i="50" s="1"/>
  <c r="AM138" i="7"/>
  <c r="AM128" i="50" s="1"/>
  <c r="AH138" i="7"/>
  <c r="AH128" i="50" s="1"/>
  <c r="AC138" i="7"/>
  <c r="AC128" i="50" s="1"/>
  <c r="X138" i="7"/>
  <c r="X128" i="50" s="1"/>
  <c r="S138" i="7"/>
  <c r="S128" i="50" s="1"/>
  <c r="J138" i="7"/>
  <c r="J128" i="50" s="1"/>
  <c r="BG130" i="7"/>
  <c r="BG120" i="50" s="1"/>
  <c r="BB130" i="7"/>
  <c r="BB120" i="50" s="1"/>
  <c r="AW130" i="7"/>
  <c r="AW120" i="50" s="1"/>
  <c r="AR130" i="7"/>
  <c r="AR120" i="50" s="1"/>
  <c r="AM130" i="7"/>
  <c r="AM120" i="50" s="1"/>
  <c r="AH130" i="7"/>
  <c r="AH120" i="50" s="1"/>
  <c r="AC130" i="7"/>
  <c r="AC120" i="50" s="1"/>
  <c r="X130" i="7"/>
  <c r="X120" i="50" s="1"/>
  <c r="S130" i="7"/>
  <c r="S120" i="50" s="1"/>
  <c r="J130" i="7"/>
  <c r="J120" i="50" s="1"/>
  <c r="BG86" i="7"/>
  <c r="BG75" i="50" s="1"/>
  <c r="BB86" i="7"/>
  <c r="BB75" i="50" s="1"/>
  <c r="AW86" i="7"/>
  <c r="AW75" i="50" s="1"/>
  <c r="AR86" i="7"/>
  <c r="AR75" i="50" s="1"/>
  <c r="AM86" i="7"/>
  <c r="AM75" i="50" s="1"/>
  <c r="AH86" i="7"/>
  <c r="AH75" i="50" s="1"/>
  <c r="AC86" i="7"/>
  <c r="AC75" i="50" s="1"/>
  <c r="X86" i="7"/>
  <c r="X75" i="50" s="1"/>
  <c r="S86" i="7"/>
  <c r="S75" i="50" s="1"/>
  <c r="J86" i="7"/>
  <c r="J75" i="50" s="1"/>
  <c r="BG79" i="7"/>
  <c r="BG68" i="50" s="1"/>
  <c r="BB79" i="7"/>
  <c r="BB68" i="50" s="1"/>
  <c r="AW79" i="7"/>
  <c r="AW68" i="50" s="1"/>
  <c r="AR79" i="7"/>
  <c r="AR68" i="50" s="1"/>
  <c r="AM79" i="7"/>
  <c r="AM68" i="50" s="1"/>
  <c r="AH79" i="7"/>
  <c r="AH68" i="50" s="1"/>
  <c r="AC79" i="7"/>
  <c r="AC68" i="50" s="1"/>
  <c r="X79" i="7"/>
  <c r="X68" i="50" s="1"/>
  <c r="S79" i="7"/>
  <c r="S68" i="50" s="1"/>
  <c r="J79" i="7"/>
  <c r="J68" i="50" s="1"/>
  <c r="BG68" i="7"/>
  <c r="BG57" i="50" s="1"/>
  <c r="BB68" i="7"/>
  <c r="BB57" i="50" s="1"/>
  <c r="AW68" i="7"/>
  <c r="AW57" i="50" s="1"/>
  <c r="AR68" i="7"/>
  <c r="AR57" i="50" s="1"/>
  <c r="AM68" i="7"/>
  <c r="AM57" i="50" s="1"/>
  <c r="AH68" i="7"/>
  <c r="AH57" i="50" s="1"/>
  <c r="AC68" i="7"/>
  <c r="AC57" i="50" s="1"/>
  <c r="X68" i="7"/>
  <c r="X57" i="50" s="1"/>
  <c r="S68" i="7"/>
  <c r="S57" i="50" s="1"/>
  <c r="J68" i="7"/>
  <c r="J57" i="50" s="1"/>
  <c r="BG55" i="7"/>
  <c r="BG44" i="50" s="1"/>
  <c r="BB55" i="7"/>
  <c r="BB44" i="50" s="1"/>
  <c r="AW55" i="7"/>
  <c r="AW44" i="50" s="1"/>
  <c r="AR55" i="7"/>
  <c r="AR44" i="50" s="1"/>
  <c r="AM55" i="7"/>
  <c r="AM44" i="50" s="1"/>
  <c r="AH55" i="7"/>
  <c r="AH44" i="50" s="1"/>
  <c r="AC55" i="7"/>
  <c r="AC44" i="50" s="1"/>
  <c r="X55" i="7"/>
  <c r="X44" i="50" s="1"/>
  <c r="S55" i="7"/>
  <c r="S44" i="50" s="1"/>
  <c r="J55" i="7"/>
  <c r="J44" i="50" s="1"/>
  <c r="BG43" i="7"/>
  <c r="BG32" i="50" s="1"/>
  <c r="BB43" i="7"/>
  <c r="BB32" i="50" s="1"/>
  <c r="AW43" i="7"/>
  <c r="AW32" i="50" s="1"/>
  <c r="AR43" i="7"/>
  <c r="AR32" i="50" s="1"/>
  <c r="AM43" i="7"/>
  <c r="AM32" i="50" s="1"/>
  <c r="AH43" i="7"/>
  <c r="AH32" i="50" s="1"/>
  <c r="AC43" i="7"/>
  <c r="AC32" i="50" s="1"/>
  <c r="X43" i="7"/>
  <c r="X32" i="50" s="1"/>
  <c r="S43" i="7"/>
  <c r="S32" i="50" s="1"/>
  <c r="J43" i="7"/>
  <c r="J32" i="50" s="1"/>
  <c r="J29" i="7"/>
  <c r="BG29"/>
  <c r="BB29"/>
  <c r="AW29"/>
  <c r="AR29"/>
  <c r="AM29"/>
  <c r="AH29"/>
  <c r="AC29"/>
  <c r="X29"/>
  <c r="S29"/>
  <c r="BG22"/>
  <c r="BG25" i="50" s="1"/>
  <c r="BB22" i="7"/>
  <c r="BB25" i="50" s="1"/>
  <c r="AW22" i="7"/>
  <c r="AW25" i="50" s="1"/>
  <c r="AR22" i="7"/>
  <c r="AR25" i="50" s="1"/>
  <c r="AM22" i="7"/>
  <c r="AM25" i="50" s="1"/>
  <c r="AH22" i="7"/>
  <c r="AH25" i="50" s="1"/>
  <c r="AC22" i="7"/>
  <c r="AC25" i="50" s="1"/>
  <c r="X22" i="7"/>
  <c r="X25" i="50" s="1"/>
  <c r="S22" i="7"/>
  <c r="S25" i="50" s="1"/>
  <c r="J22" i="7"/>
  <c r="J25" i="50" s="1"/>
  <c r="BG14" i="7"/>
  <c r="BG16" i="50" s="1"/>
  <c r="BB14" i="7"/>
  <c r="BB16" i="50" s="1"/>
  <c r="AW14" i="7"/>
  <c r="AW16" i="50" s="1"/>
  <c r="AR14" i="7"/>
  <c r="AR16" i="50" s="1"/>
  <c r="AM14" i="7"/>
  <c r="AM16" i="50" s="1"/>
  <c r="AH14" i="7"/>
  <c r="AH16" i="50" s="1"/>
  <c r="AC14" i="7"/>
  <c r="AC16" i="50" s="1"/>
  <c r="X14" i="7"/>
  <c r="X16" i="50" s="1"/>
  <c r="S14" i="7"/>
  <c r="S16" i="50" s="1"/>
  <c r="J14" i="7"/>
  <c r="J16" i="50" s="1"/>
  <c r="E155" i="7"/>
  <c r="E147"/>
  <c r="E138"/>
  <c r="E130"/>
  <c r="E86"/>
  <c r="E79"/>
  <c r="E68"/>
  <c r="E55"/>
  <c r="E43"/>
  <c r="E29"/>
  <c r="E22"/>
  <c r="J26" i="33"/>
  <c r="F26" s="1"/>
  <c r="I26"/>
  <c r="H26"/>
  <c r="D26" s="1"/>
  <c r="B26"/>
  <c r="K25"/>
  <c r="K24"/>
  <c r="A23"/>
  <c r="J22"/>
  <c r="F22" s="1"/>
  <c r="I22"/>
  <c r="H22"/>
  <c r="D22" s="1"/>
  <c r="B22"/>
  <c r="K21"/>
  <c r="K22" s="1"/>
  <c r="A20"/>
  <c r="J19"/>
  <c r="F19" s="1"/>
  <c r="I19"/>
  <c r="H19"/>
  <c r="D19" s="1"/>
  <c r="B19"/>
  <c r="K18"/>
  <c r="K19" s="1"/>
  <c r="A17"/>
  <c r="J16"/>
  <c r="I16"/>
  <c r="H16"/>
  <c r="B16"/>
  <c r="K15"/>
  <c r="K14"/>
  <c r="K13"/>
  <c r="A12"/>
  <c r="J11"/>
  <c r="I11"/>
  <c r="H11"/>
  <c r="K10"/>
  <c r="K9"/>
  <c r="K8"/>
  <c r="K7"/>
  <c r="K6"/>
  <c r="K5"/>
  <c r="B5"/>
  <c r="B11" s="1"/>
  <c r="A4"/>
  <c r="B1"/>
  <c r="C2" s="1"/>
  <c r="J26" i="31"/>
  <c r="F26" s="1"/>
  <c r="I26"/>
  <c r="H26"/>
  <c r="D26" s="1"/>
  <c r="B26"/>
  <c r="K25"/>
  <c r="K24"/>
  <c r="A23"/>
  <c r="J22"/>
  <c r="F22" s="1"/>
  <c r="I22"/>
  <c r="H22"/>
  <c r="D22" s="1"/>
  <c r="B22"/>
  <c r="K21"/>
  <c r="K22" s="1"/>
  <c r="A20"/>
  <c r="J19"/>
  <c r="F19" s="1"/>
  <c r="I19"/>
  <c r="H19"/>
  <c r="D19" s="1"/>
  <c r="B19"/>
  <c r="K18"/>
  <c r="K19" s="1"/>
  <c r="A17"/>
  <c r="J16"/>
  <c r="I16"/>
  <c r="H16"/>
  <c r="B16"/>
  <c r="K15"/>
  <c r="K14"/>
  <c r="K13"/>
  <c r="A12"/>
  <c r="J11"/>
  <c r="I11"/>
  <c r="H11"/>
  <c r="K10"/>
  <c r="K9"/>
  <c r="K8"/>
  <c r="K7"/>
  <c r="K6"/>
  <c r="K5"/>
  <c r="B5"/>
  <c r="B11" s="1"/>
  <c r="A4"/>
  <c r="B1"/>
  <c r="C2" s="1"/>
  <c r="J26" i="28"/>
  <c r="F26" s="1"/>
  <c r="I26"/>
  <c r="H26"/>
  <c r="D26" s="1"/>
  <c r="B26"/>
  <c r="K25"/>
  <c r="K24"/>
  <c r="A23"/>
  <c r="J22"/>
  <c r="F22" s="1"/>
  <c r="I22"/>
  <c r="H22"/>
  <c r="D22" s="1"/>
  <c r="B22"/>
  <c r="K21"/>
  <c r="K22" s="1"/>
  <c r="A20"/>
  <c r="J19"/>
  <c r="F19" s="1"/>
  <c r="I19"/>
  <c r="H19"/>
  <c r="D19" s="1"/>
  <c r="B19"/>
  <c r="K18"/>
  <c r="K19" s="1"/>
  <c r="A17"/>
  <c r="J16"/>
  <c r="I16"/>
  <c r="H16"/>
  <c r="B16"/>
  <c r="K15"/>
  <c r="K14"/>
  <c r="K13"/>
  <c r="A12"/>
  <c r="J11"/>
  <c r="I11"/>
  <c r="H11"/>
  <c r="K10"/>
  <c r="K9"/>
  <c r="K8"/>
  <c r="K7"/>
  <c r="K6"/>
  <c r="K5"/>
  <c r="B5"/>
  <c r="B11" s="1"/>
  <c r="A4"/>
  <c r="B1"/>
  <c r="C2" s="1"/>
  <c r="J26" i="25"/>
  <c r="F26" s="1"/>
  <c r="I26"/>
  <c r="H26"/>
  <c r="D26" s="1"/>
  <c r="B26"/>
  <c r="K25"/>
  <c r="K24"/>
  <c r="A23"/>
  <c r="J22"/>
  <c r="F22" s="1"/>
  <c r="I22"/>
  <c r="H22"/>
  <c r="D22" s="1"/>
  <c r="B22"/>
  <c r="K21"/>
  <c r="K22" s="1"/>
  <c r="A20"/>
  <c r="J19"/>
  <c r="F19" s="1"/>
  <c r="I19"/>
  <c r="H19"/>
  <c r="D19" s="1"/>
  <c r="B19"/>
  <c r="K18"/>
  <c r="K19" s="1"/>
  <c r="A17"/>
  <c r="J16"/>
  <c r="I16"/>
  <c r="H16"/>
  <c r="B16"/>
  <c r="K15"/>
  <c r="K14"/>
  <c r="K13"/>
  <c r="A12"/>
  <c r="J11"/>
  <c r="I11"/>
  <c r="H11"/>
  <c r="K10"/>
  <c r="K9"/>
  <c r="K8"/>
  <c r="K7"/>
  <c r="K6"/>
  <c r="K5"/>
  <c r="B5"/>
  <c r="B11" s="1"/>
  <c r="A4"/>
  <c r="B1"/>
  <c r="C2" s="1"/>
  <c r="J26" i="23"/>
  <c r="F26" s="1"/>
  <c r="I26"/>
  <c r="H26"/>
  <c r="D26" s="1"/>
  <c r="B26"/>
  <c r="K25"/>
  <c r="K24"/>
  <c r="A23"/>
  <c r="J22"/>
  <c r="F22" s="1"/>
  <c r="I22"/>
  <c r="H22"/>
  <c r="D22" s="1"/>
  <c r="B22"/>
  <c r="K21"/>
  <c r="K22" s="1"/>
  <c r="A20"/>
  <c r="J19"/>
  <c r="F19" s="1"/>
  <c r="I19"/>
  <c r="H19"/>
  <c r="D19" s="1"/>
  <c r="B19"/>
  <c r="K18"/>
  <c r="K19" s="1"/>
  <c r="A17"/>
  <c r="J16"/>
  <c r="I16"/>
  <c r="H16"/>
  <c r="B16"/>
  <c r="K15"/>
  <c r="K14"/>
  <c r="K13"/>
  <c r="A12"/>
  <c r="J11"/>
  <c r="I11"/>
  <c r="H11"/>
  <c r="K10"/>
  <c r="K9"/>
  <c r="K8"/>
  <c r="K7"/>
  <c r="K6"/>
  <c r="K5"/>
  <c r="B5"/>
  <c r="B11" s="1"/>
  <c r="A4"/>
  <c r="B1"/>
  <c r="C2" s="1"/>
  <c r="J26" i="20"/>
  <c r="F26" s="1"/>
  <c r="I26"/>
  <c r="H26"/>
  <c r="D26" s="1"/>
  <c r="B26"/>
  <c r="K25"/>
  <c r="K24"/>
  <c r="A23"/>
  <c r="J22"/>
  <c r="F22" s="1"/>
  <c r="I22"/>
  <c r="H22"/>
  <c r="D22" s="1"/>
  <c r="B22"/>
  <c r="K21"/>
  <c r="K22" s="1"/>
  <c r="A20"/>
  <c r="J19"/>
  <c r="F19" s="1"/>
  <c r="I19"/>
  <c r="H19"/>
  <c r="D19" s="1"/>
  <c r="B19"/>
  <c r="K18"/>
  <c r="K19" s="1"/>
  <c r="A17"/>
  <c r="J16"/>
  <c r="I16"/>
  <c r="H16"/>
  <c r="B16"/>
  <c r="K15"/>
  <c r="K14"/>
  <c r="K13"/>
  <c r="A12"/>
  <c r="J11"/>
  <c r="I11"/>
  <c r="H11"/>
  <c r="K10"/>
  <c r="K9"/>
  <c r="K8"/>
  <c r="K7"/>
  <c r="K6"/>
  <c r="K5"/>
  <c r="B5"/>
  <c r="B11" s="1"/>
  <c r="A4"/>
  <c r="B1"/>
  <c r="C2" s="1"/>
  <c r="J26" i="18"/>
  <c r="F26" s="1"/>
  <c r="I26"/>
  <c r="H26"/>
  <c r="D26" s="1"/>
  <c r="B26"/>
  <c r="K25"/>
  <c r="K24"/>
  <c r="A23"/>
  <c r="J22"/>
  <c r="F22" s="1"/>
  <c r="I22"/>
  <c r="H22"/>
  <c r="D22" s="1"/>
  <c r="B22"/>
  <c r="K21"/>
  <c r="K22" s="1"/>
  <c r="A20"/>
  <c r="J19"/>
  <c r="F19" s="1"/>
  <c r="I19"/>
  <c r="H19"/>
  <c r="D19" s="1"/>
  <c r="B19"/>
  <c r="K18"/>
  <c r="K19" s="1"/>
  <c r="A17"/>
  <c r="J16"/>
  <c r="I16"/>
  <c r="H16"/>
  <c r="B16"/>
  <c r="K15"/>
  <c r="K14"/>
  <c r="K13"/>
  <c r="A12"/>
  <c r="J11"/>
  <c r="I11"/>
  <c r="H11"/>
  <c r="K10"/>
  <c r="K9"/>
  <c r="K8"/>
  <c r="K7"/>
  <c r="K6"/>
  <c r="K5"/>
  <c r="B5"/>
  <c r="B11" s="1"/>
  <c r="A4"/>
  <c r="B1"/>
  <c r="C2" s="1"/>
  <c r="J26" i="16"/>
  <c r="F26" s="1"/>
  <c r="I26"/>
  <c r="H26"/>
  <c r="D26" s="1"/>
  <c r="B26"/>
  <c r="K25"/>
  <c r="K24"/>
  <c r="A23"/>
  <c r="J22"/>
  <c r="F22" s="1"/>
  <c r="I22"/>
  <c r="H22"/>
  <c r="D22" s="1"/>
  <c r="B22"/>
  <c r="K21"/>
  <c r="K22" s="1"/>
  <c r="A20"/>
  <c r="J19"/>
  <c r="F19" s="1"/>
  <c r="I19"/>
  <c r="H19"/>
  <c r="D19" s="1"/>
  <c r="B19"/>
  <c r="K18"/>
  <c r="K19" s="1"/>
  <c r="A17"/>
  <c r="J16"/>
  <c r="I16"/>
  <c r="H16"/>
  <c r="B16"/>
  <c r="K15"/>
  <c r="K14"/>
  <c r="K13"/>
  <c r="A12"/>
  <c r="J11"/>
  <c r="I11"/>
  <c r="H11"/>
  <c r="K10"/>
  <c r="K9"/>
  <c r="K8"/>
  <c r="K7"/>
  <c r="K6"/>
  <c r="K5"/>
  <c r="B5"/>
  <c r="B11" s="1"/>
  <c r="A4"/>
  <c r="B1"/>
  <c r="C2" s="1"/>
  <c r="J26" i="14"/>
  <c r="F26" s="1"/>
  <c r="I26"/>
  <c r="H26"/>
  <c r="D26" s="1"/>
  <c r="B26"/>
  <c r="K25"/>
  <c r="K24"/>
  <c r="A23"/>
  <c r="J22"/>
  <c r="F22" s="1"/>
  <c r="I22"/>
  <c r="H22"/>
  <c r="D22" s="1"/>
  <c r="B22"/>
  <c r="K21"/>
  <c r="K22" s="1"/>
  <c r="A20"/>
  <c r="J19"/>
  <c r="F19" s="1"/>
  <c r="I19"/>
  <c r="H19"/>
  <c r="D19" s="1"/>
  <c r="B19"/>
  <c r="K18"/>
  <c r="K19" s="1"/>
  <c r="A17"/>
  <c r="J16"/>
  <c r="I16"/>
  <c r="H16"/>
  <c r="B16"/>
  <c r="K15"/>
  <c r="K14"/>
  <c r="K13"/>
  <c r="A12"/>
  <c r="J11"/>
  <c r="I11"/>
  <c r="H11"/>
  <c r="K10"/>
  <c r="K9"/>
  <c r="K8"/>
  <c r="K7"/>
  <c r="K6"/>
  <c r="K5"/>
  <c r="B5"/>
  <c r="B11" s="1"/>
  <c r="A4"/>
  <c r="B1"/>
  <c r="C2" s="1"/>
  <c r="B1" i="12"/>
  <c r="C2" s="1"/>
  <c r="J26"/>
  <c r="F26" s="1"/>
  <c r="I26"/>
  <c r="H26"/>
  <c r="D26" s="1"/>
  <c r="B26"/>
  <c r="K25"/>
  <c r="K24"/>
  <c r="A23"/>
  <c r="J22"/>
  <c r="F22" s="1"/>
  <c r="I22"/>
  <c r="H22"/>
  <c r="D22" s="1"/>
  <c r="B22"/>
  <c r="K21"/>
  <c r="K22" s="1"/>
  <c r="A20"/>
  <c r="J19"/>
  <c r="F19" s="1"/>
  <c r="I19"/>
  <c r="H19"/>
  <c r="D19" s="1"/>
  <c r="B19"/>
  <c r="K18"/>
  <c r="K19" s="1"/>
  <c r="A17"/>
  <c r="J16"/>
  <c r="I16"/>
  <c r="H16"/>
  <c r="B16"/>
  <c r="K15"/>
  <c r="K14"/>
  <c r="K13"/>
  <c r="A12"/>
  <c r="J11"/>
  <c r="I11"/>
  <c r="H11"/>
  <c r="K10"/>
  <c r="K9"/>
  <c r="K8"/>
  <c r="K7"/>
  <c r="K6"/>
  <c r="K5"/>
  <c r="B5"/>
  <c r="B11" s="1"/>
  <c r="A4"/>
  <c r="K16" i="6"/>
  <c r="K15"/>
  <c r="K14"/>
  <c r="K25"/>
  <c r="K26"/>
  <c r="J27"/>
  <c r="F27" s="1"/>
  <c r="I27"/>
  <c r="H27"/>
  <c r="D27" s="1"/>
  <c r="B27"/>
  <c r="B23"/>
  <c r="B20"/>
  <c r="J17"/>
  <c r="I17"/>
  <c r="H17"/>
  <c r="B17"/>
  <c r="K7"/>
  <c r="K8"/>
  <c r="K9"/>
  <c r="K10"/>
  <c r="K11"/>
  <c r="J12"/>
  <c r="I12"/>
  <c r="H12"/>
  <c r="A24"/>
  <c r="A21"/>
  <c r="A18"/>
  <c r="A13"/>
  <c r="A5"/>
  <c r="E14" i="7"/>
  <c r="BG8"/>
  <c r="BG7" i="50" s="1"/>
  <c r="BB8" i="7"/>
  <c r="BB7" i="50" s="1"/>
  <c r="AW8" i="7"/>
  <c r="AW7" i="50" s="1"/>
  <c r="AR8" i="7"/>
  <c r="AR7" i="50" s="1"/>
  <c r="AM8" i="7"/>
  <c r="AM7" i="50" s="1"/>
  <c r="AH8" i="7"/>
  <c r="AH7" i="50" s="1"/>
  <c r="AC8" i="7"/>
  <c r="AC7" i="50" s="1"/>
  <c r="X8" i="7"/>
  <c r="X7" i="50" s="1"/>
  <c r="S8" i="7"/>
  <c r="S7" i="50" s="1"/>
  <c r="J8" i="7"/>
  <c r="J7" i="50" s="1"/>
  <c r="E8" i="7"/>
  <c r="Q8" i="53" l="1"/>
  <c r="Q8" i="52"/>
  <c r="AK8" i="53"/>
  <c r="AK8" i="52"/>
  <c r="AU8" i="53"/>
  <c r="AU8" i="52"/>
  <c r="BE8" i="53"/>
  <c r="BE8" i="52"/>
  <c r="Q10" i="53"/>
  <c r="Q10" i="52"/>
  <c r="AK10" i="53"/>
  <c r="AK10" i="52"/>
  <c r="AU10" i="53"/>
  <c r="AU10" i="52"/>
  <c r="BE10" i="53"/>
  <c r="BE10" i="52"/>
  <c r="Q23" i="53"/>
  <c r="Q23" i="52"/>
  <c r="AK23" i="53"/>
  <c r="AK23" i="52"/>
  <c r="AU23" i="53"/>
  <c r="AU23" i="52"/>
  <c r="BE23" i="53"/>
  <c r="BE23" i="52"/>
  <c r="Q25" i="53"/>
  <c r="Q25" i="52"/>
  <c r="AK25" i="53"/>
  <c r="AK25" i="52"/>
  <c r="AU25" i="53"/>
  <c r="AU25" i="52"/>
  <c r="BE25" i="53"/>
  <c r="BE25" i="52"/>
  <c r="L8" i="53"/>
  <c r="L8" i="52"/>
  <c r="AF8" i="53"/>
  <c r="AF8" i="52"/>
  <c r="AZ8" i="53"/>
  <c r="AZ8" i="52"/>
  <c r="L10" i="53"/>
  <c r="L10" i="52"/>
  <c r="AF10" i="53"/>
  <c r="AF10" i="52"/>
  <c r="AZ10" i="53"/>
  <c r="AZ10" i="52"/>
  <c r="L23" i="53"/>
  <c r="L23" i="52"/>
  <c r="AF23" i="53"/>
  <c r="AF23" i="52"/>
  <c r="AZ23" i="53"/>
  <c r="AZ23" i="52"/>
  <c r="L25" i="53"/>
  <c r="L25" i="52"/>
  <c r="AF25" i="53"/>
  <c r="AF25" i="52"/>
  <c r="AZ25" i="53"/>
  <c r="AZ25" i="52"/>
  <c r="BR7"/>
  <c r="F6" i="51"/>
  <c r="G6" s="1"/>
  <c r="AP8" i="53"/>
  <c r="AP8" i="52"/>
  <c r="AP10" i="53"/>
  <c r="AP10" i="52"/>
  <c r="AP23" i="53"/>
  <c r="AP23" i="52"/>
  <c r="AP25" i="53"/>
  <c r="AP25" i="52"/>
  <c r="AA8" i="53"/>
  <c r="AA8" i="52"/>
  <c r="AA10" i="53"/>
  <c r="AA10" i="52"/>
  <c r="AA23" i="53"/>
  <c r="AA23" i="52"/>
  <c r="AA25" i="53"/>
  <c r="AA25" i="52"/>
  <c r="V8" i="53"/>
  <c r="V8" i="52"/>
  <c r="V10" i="53"/>
  <c r="V10" i="52"/>
  <c r="V23"/>
  <c r="V23" i="53"/>
  <c r="V25" i="52"/>
  <c r="V25" i="53"/>
  <c r="I27" i="25"/>
  <c r="J27" i="16"/>
  <c r="H27" i="20"/>
  <c r="J27" i="23"/>
  <c r="J27" i="25"/>
  <c r="I27" i="33"/>
  <c r="K26" i="12"/>
  <c r="K26" i="16"/>
  <c r="K26" i="18"/>
  <c r="K26" i="20"/>
  <c r="I27" i="28"/>
  <c r="K26"/>
  <c r="H27" i="31"/>
  <c r="J27" i="33"/>
  <c r="H27" i="12"/>
  <c r="I27" i="14"/>
  <c r="H27" i="16"/>
  <c r="K16"/>
  <c r="H27" i="18"/>
  <c r="K16"/>
  <c r="K11" i="20"/>
  <c r="J27"/>
  <c r="I27" i="12"/>
  <c r="J27" i="14"/>
  <c r="I27" i="16"/>
  <c r="I27" i="18"/>
  <c r="I27" i="23"/>
  <c r="H27" i="25"/>
  <c r="K16"/>
  <c r="K26"/>
  <c r="H27" i="28"/>
  <c r="K16"/>
  <c r="K11" i="31"/>
  <c r="J27"/>
  <c r="K26"/>
  <c r="K11" i="14"/>
  <c r="K11" i="23"/>
  <c r="K11" i="33"/>
  <c r="K11" i="16"/>
  <c r="K16" i="20"/>
  <c r="K11" i="25"/>
  <c r="K16" i="31"/>
  <c r="J27" i="12"/>
  <c r="H27" i="14"/>
  <c r="K16"/>
  <c r="K26"/>
  <c r="K11" i="18"/>
  <c r="J27"/>
  <c r="I27" i="20"/>
  <c r="H27" i="23"/>
  <c r="K16"/>
  <c r="K26"/>
  <c r="K11" i="28"/>
  <c r="J27"/>
  <c r="I27" i="31"/>
  <c r="H27" i="33"/>
  <c r="K16"/>
  <c r="K26"/>
  <c r="AO8" i="7"/>
  <c r="AO7" i="50" s="1"/>
  <c r="BI8" i="7"/>
  <c r="BI7" i="50" s="1"/>
  <c r="U8" i="7"/>
  <c r="U7" i="50" s="1"/>
  <c r="BD8" i="7"/>
  <c r="BD7" i="50" s="1"/>
  <c r="L8" i="7"/>
  <c r="L7" i="50" s="1"/>
  <c r="B27" i="33"/>
  <c r="B27" i="31"/>
  <c r="B27" i="28"/>
  <c r="B27" i="25"/>
  <c r="B27" i="23"/>
  <c r="B27" i="20"/>
  <c r="B27" i="18"/>
  <c r="B27" i="16"/>
  <c r="B27" i="14"/>
  <c r="K11" i="12"/>
  <c r="K16"/>
  <c r="B27"/>
  <c r="K17" i="6"/>
  <c r="K27"/>
  <c r="F15" i="50"/>
  <c r="BB8" i="53" l="1"/>
  <c r="BC9" s="1"/>
  <c r="BB8" i="52"/>
  <c r="BC9" s="1"/>
  <c r="BG8" i="53"/>
  <c r="BH9" s="1"/>
  <c r="BG8" i="52"/>
  <c r="BH9" s="1"/>
  <c r="Q7" i="50"/>
  <c r="N8" i="53"/>
  <c r="O9" s="1"/>
  <c r="N8" i="52"/>
  <c r="O9" s="1"/>
  <c r="S8" i="53"/>
  <c r="T9" s="1"/>
  <c r="S8" i="52"/>
  <c r="T9" s="1"/>
  <c r="AM8" i="53"/>
  <c r="AN9" s="1"/>
  <c r="AM8" i="52"/>
  <c r="AN9" s="1"/>
  <c r="K27" i="28"/>
  <c r="K27" i="31"/>
  <c r="K27" i="18"/>
  <c r="K27" i="20"/>
  <c r="K27" i="14"/>
  <c r="K27" i="16"/>
  <c r="K27" i="25"/>
  <c r="K27" i="23"/>
  <c r="K27" i="33"/>
  <c r="G8" i="7"/>
  <c r="G7" i="50" s="1"/>
  <c r="AE8" i="7"/>
  <c r="AE7" i="50" s="1"/>
  <c r="AJ8" i="7"/>
  <c r="AJ7" i="50" s="1"/>
  <c r="Z8" i="7"/>
  <c r="Z7" i="50" s="1"/>
  <c r="AY8" i="7"/>
  <c r="AY7" i="50" s="1"/>
  <c r="AT8" i="7"/>
  <c r="AT7" i="50" s="1"/>
  <c r="K27" i="12"/>
  <c r="AR8" i="53" l="1"/>
  <c r="AS9" s="1"/>
  <c r="AR8" i="52"/>
  <c r="AS9" s="1"/>
  <c r="X8" i="53"/>
  <c r="Y9" s="1"/>
  <c r="X8" i="52"/>
  <c r="Y9" s="1"/>
  <c r="AW8" i="53"/>
  <c r="AX9" s="1"/>
  <c r="AW8" i="52"/>
  <c r="AX9" s="1"/>
  <c r="AH8" i="53"/>
  <c r="AI9" s="1"/>
  <c r="AH8" i="52"/>
  <c r="AI9" s="1"/>
  <c r="I8" i="53"/>
  <c r="J9" s="1"/>
  <c r="I8" i="52"/>
  <c r="J9" s="1"/>
  <c r="AC8" i="53"/>
  <c r="AD9" s="1"/>
  <c r="AC8" i="52"/>
  <c r="AD9" s="1"/>
  <c r="H8" i="7"/>
  <c r="BJ155"/>
  <c r="BJ148" i="50" s="1"/>
  <c r="BE155" i="7"/>
  <c r="BE148" i="50" s="1"/>
  <c r="AZ155" i="7"/>
  <c r="AZ148" i="50" s="1"/>
  <c r="AU155" i="7"/>
  <c r="AU148" i="50" s="1"/>
  <c r="AK155" i="7"/>
  <c r="AK148" i="50" s="1"/>
  <c r="AF155" i="7"/>
  <c r="AF148" i="50" s="1"/>
  <c r="AA155" i="7"/>
  <c r="AA148" i="50" s="1"/>
  <c r="V155" i="7"/>
  <c r="V148" i="50" s="1"/>
  <c r="Q155" i="7"/>
  <c r="Q148" i="50" s="1"/>
  <c r="H155" i="7"/>
  <c r="H148" i="50" s="1"/>
  <c r="BJ147" i="7"/>
  <c r="BE147"/>
  <c r="AZ147"/>
  <c r="AU147"/>
  <c r="AK147"/>
  <c r="AF147"/>
  <c r="AA147"/>
  <c r="V147"/>
  <c r="Q147"/>
  <c r="H147"/>
  <c r="BJ138"/>
  <c r="BE138"/>
  <c r="AZ138"/>
  <c r="AU138"/>
  <c r="AK138"/>
  <c r="AF138"/>
  <c r="AA138"/>
  <c r="V138"/>
  <c r="Q138"/>
  <c r="H138"/>
  <c r="BJ130"/>
  <c r="BE130"/>
  <c r="AZ130"/>
  <c r="AU130"/>
  <c r="AK130"/>
  <c r="AF130"/>
  <c r="AA130"/>
  <c r="V130"/>
  <c r="Q130"/>
  <c r="H130"/>
  <c r="BJ79"/>
  <c r="BJ68" i="50" s="1"/>
  <c r="AZ79" i="7"/>
  <c r="AZ68" i="50" s="1"/>
  <c r="AU79" i="7"/>
  <c r="AU68" i="50" s="1"/>
  <c r="AK79" i="7"/>
  <c r="AK68" i="50" s="1"/>
  <c r="AF79" i="7"/>
  <c r="AF68" i="50" s="1"/>
  <c r="AA79" i="7"/>
  <c r="AA68" i="50" s="1"/>
  <c r="V79" i="7"/>
  <c r="V68" i="50" s="1"/>
  <c r="Q79" i="7"/>
  <c r="Q68" i="50" s="1"/>
  <c r="H79" i="7"/>
  <c r="H68" i="50" s="1"/>
  <c r="BJ68" i="7"/>
  <c r="BE68"/>
  <c r="AZ68"/>
  <c r="AU68"/>
  <c r="AK68"/>
  <c r="AF68"/>
  <c r="AA68"/>
  <c r="V68"/>
  <c r="Q68"/>
  <c r="H68"/>
  <c r="BJ55"/>
  <c r="BJ44" i="50" s="1"/>
  <c r="BE55" i="7"/>
  <c r="BE44" i="50" s="1"/>
  <c r="AZ55" i="7"/>
  <c r="AZ44" i="50" s="1"/>
  <c r="AK55" i="7"/>
  <c r="AK44" i="50" s="1"/>
  <c r="AF55" i="7"/>
  <c r="AF44" i="50" s="1"/>
  <c r="AA55" i="7"/>
  <c r="AA44" i="50" s="1"/>
  <c r="V55" i="7"/>
  <c r="V44" i="50" s="1"/>
  <c r="BJ43" i="7"/>
  <c r="BJ32" i="50" s="1"/>
  <c r="BE43" i="7"/>
  <c r="BE32" i="50" s="1"/>
  <c r="AZ43" i="7"/>
  <c r="AZ32" i="50" s="1"/>
  <c r="AU43" i="7"/>
  <c r="AU32" i="50" s="1"/>
  <c r="AK43" i="7"/>
  <c r="AK32" i="50" s="1"/>
  <c r="AF43" i="7"/>
  <c r="AF32" i="50" s="1"/>
  <c r="AA43" i="7"/>
  <c r="AA32" i="50" s="1"/>
  <c r="V43" i="7"/>
  <c r="V32" i="50" s="1"/>
  <c r="Q43" i="7"/>
  <c r="Q32" i="50" s="1"/>
  <c r="H43" i="7"/>
  <c r="H32" i="50" s="1"/>
  <c r="BJ8" i="7"/>
  <c r="BE8"/>
  <c r="AZ8"/>
  <c r="AU8"/>
  <c r="AP8"/>
  <c r="AK8"/>
  <c r="AF8"/>
  <c r="AA8"/>
  <c r="V8"/>
  <c r="V7" i="50" s="1"/>
  <c r="Q8" i="7"/>
  <c r="C5" i="12" s="1"/>
  <c r="J23" i="6"/>
  <c r="F23" s="1"/>
  <c r="I23"/>
  <c r="H23"/>
  <c r="D23" s="1"/>
  <c r="K22"/>
  <c r="K23" s="1"/>
  <c r="J20"/>
  <c r="F20" s="1"/>
  <c r="I20"/>
  <c r="I28" s="1"/>
  <c r="H20"/>
  <c r="K19"/>
  <c r="K20" s="1"/>
  <c r="K6"/>
  <c r="B6"/>
  <c r="B12" s="1"/>
  <c r="B28" s="1"/>
  <c r="C3"/>
  <c r="C5" i="16" l="1"/>
  <c r="AA7" i="50"/>
  <c r="C5" i="20"/>
  <c r="AK7" i="50"/>
  <c r="C5" i="25"/>
  <c r="AU7" i="50"/>
  <c r="C5" i="31"/>
  <c r="BE7" i="50"/>
  <c r="C13" i="12"/>
  <c r="Q57" i="50"/>
  <c r="C13" i="20"/>
  <c r="AK57" i="50"/>
  <c r="C13" i="28"/>
  <c r="AZ57" i="50"/>
  <c r="C13" i="33"/>
  <c r="BJ57" i="50"/>
  <c r="O23" i="53"/>
  <c r="P23" s="1"/>
  <c r="O23" i="52"/>
  <c r="P23" s="1"/>
  <c r="AI23" i="53"/>
  <c r="AJ23" s="1"/>
  <c r="AI23" i="52"/>
  <c r="AJ23" s="1"/>
  <c r="AX23"/>
  <c r="AY23" s="1"/>
  <c r="AX23" i="53"/>
  <c r="AY23" s="1"/>
  <c r="H129" i="7"/>
  <c r="H119" i="50" s="1"/>
  <c r="H120"/>
  <c r="V129" i="7"/>
  <c r="V119" i="50" s="1"/>
  <c r="V120"/>
  <c r="BE129" i="7"/>
  <c r="BE119" i="50" s="1"/>
  <c r="BE120"/>
  <c r="H137" i="7"/>
  <c r="H127" i="50" s="1"/>
  <c r="H128"/>
  <c r="V137" i="7"/>
  <c r="V127" i="50" s="1"/>
  <c r="V128"/>
  <c r="BE137" i="7"/>
  <c r="BE127" i="50" s="1"/>
  <c r="BE128"/>
  <c r="C25" i="6"/>
  <c r="H137" i="50"/>
  <c r="C24" i="14"/>
  <c r="V137" i="50"/>
  <c r="C24" i="31"/>
  <c r="BE137" i="50"/>
  <c r="I8" i="7"/>
  <c r="I7" i="50" s="1"/>
  <c r="H7"/>
  <c r="T8" i="53"/>
  <c r="T8" i="52"/>
  <c r="C5" i="18"/>
  <c r="AF7" i="50"/>
  <c r="C5" i="23"/>
  <c r="AP7" i="50"/>
  <c r="C5" i="28"/>
  <c r="AZ7" i="50"/>
  <c r="C5" i="33"/>
  <c r="BJ7" i="50"/>
  <c r="C14" i="6"/>
  <c r="E14" s="1"/>
  <c r="E17" s="1"/>
  <c r="H57" i="50"/>
  <c r="C13" i="14"/>
  <c r="V57" i="50"/>
  <c r="C13" i="31"/>
  <c r="BE57" i="50"/>
  <c r="J23" i="52"/>
  <c r="K23" s="1"/>
  <c r="J23" i="53"/>
  <c r="K23" s="1"/>
  <c r="T23" i="52"/>
  <c r="U23" s="1"/>
  <c r="T23" i="53"/>
  <c r="U23" s="1"/>
  <c r="BH23" i="52"/>
  <c r="BI23" s="1"/>
  <c r="BH23" i="53"/>
  <c r="BI23" s="1"/>
  <c r="Q129" i="7"/>
  <c r="Q119" i="50" s="1"/>
  <c r="Q120"/>
  <c r="AK129" i="7"/>
  <c r="AK119" i="50" s="1"/>
  <c r="AK120"/>
  <c r="AZ129" i="7"/>
  <c r="AZ119" i="50" s="1"/>
  <c r="AZ120"/>
  <c r="BJ129" i="7"/>
  <c r="BJ119" i="50" s="1"/>
  <c r="BJ120"/>
  <c r="Q137" i="7"/>
  <c r="Q127" i="50" s="1"/>
  <c r="Q128"/>
  <c r="AK137" i="7"/>
  <c r="AK127" i="50" s="1"/>
  <c r="AK128"/>
  <c r="AZ137" i="7"/>
  <c r="AZ127" i="50" s="1"/>
  <c r="AZ128"/>
  <c r="BJ137" i="7"/>
  <c r="BJ127" i="50" s="1"/>
  <c r="BJ128"/>
  <c r="C24" i="12"/>
  <c r="Q137" i="50"/>
  <c r="C24" i="20"/>
  <c r="AK137" i="50"/>
  <c r="C24" i="28"/>
  <c r="AZ137" i="50"/>
  <c r="C24" i="33"/>
  <c r="BJ137" i="50"/>
  <c r="C24" i="25"/>
  <c r="AU137" i="50"/>
  <c r="AU137" i="7"/>
  <c r="AU127" i="50" s="1"/>
  <c r="AU128"/>
  <c r="AU129" i="7"/>
  <c r="AU119" i="50" s="1"/>
  <c r="AU120"/>
  <c r="C13" i="25"/>
  <c r="AU57" i="50"/>
  <c r="AS23" i="52"/>
  <c r="AT23" s="1"/>
  <c r="AS23" i="53"/>
  <c r="AT23" s="1"/>
  <c r="C24" i="18"/>
  <c r="AF137" i="50"/>
  <c r="AF137" i="7"/>
  <c r="AF127" i="50" s="1"/>
  <c r="AF128"/>
  <c r="AF129" i="7"/>
  <c r="AF119" i="50" s="1"/>
  <c r="AF120"/>
  <c r="C13" i="18"/>
  <c r="AF57" i="50"/>
  <c r="AD23" i="52"/>
  <c r="AE23" s="1"/>
  <c r="AD23" i="53"/>
  <c r="AE23" s="1"/>
  <c r="C24" i="16"/>
  <c r="AA137" i="50"/>
  <c r="AA137" i="7"/>
  <c r="AA127" i="50" s="1"/>
  <c r="AA128"/>
  <c r="AA129" i="7"/>
  <c r="AA119" i="50" s="1"/>
  <c r="AA120"/>
  <c r="C13" i="16"/>
  <c r="AA57" i="50"/>
  <c r="Y23" i="53"/>
  <c r="Z23" s="1"/>
  <c r="Y23" i="52"/>
  <c r="Z23" s="1"/>
  <c r="C5" i="14"/>
  <c r="F5" s="1"/>
  <c r="H28" i="6"/>
  <c r="D20"/>
  <c r="D7" i="5"/>
  <c r="D7" i="40"/>
  <c r="AU55" i="7"/>
  <c r="AU44" i="50" s="1"/>
  <c r="H55" i="7"/>
  <c r="H44" i="50" s="1"/>
  <c r="AP147" i="7"/>
  <c r="AP138"/>
  <c r="AP128" i="50" s="1"/>
  <c r="AP130" i="7"/>
  <c r="AP120" i="50" s="1"/>
  <c r="AP68" i="7"/>
  <c r="AP55"/>
  <c r="AP43"/>
  <c r="AP155"/>
  <c r="AP148" i="50" s="1"/>
  <c r="C6" i="6"/>
  <c r="F6" s="1"/>
  <c r="F5" i="18"/>
  <c r="F5" i="23"/>
  <c r="F5" i="28"/>
  <c r="F5" i="33"/>
  <c r="W43" i="7"/>
  <c r="W32" i="50" s="1"/>
  <c r="C9" i="14"/>
  <c r="E9" s="1"/>
  <c r="AG43" i="7"/>
  <c r="AG32" i="50" s="1"/>
  <c r="C9" i="18"/>
  <c r="E9" s="1"/>
  <c r="BA43" i="7"/>
  <c r="BA32" i="50" s="1"/>
  <c r="C9" i="28"/>
  <c r="E9" s="1"/>
  <c r="BK43" i="7"/>
  <c r="BK32" i="50" s="1"/>
  <c r="C9" i="33"/>
  <c r="E9" s="1"/>
  <c r="AB55" i="7"/>
  <c r="AB44" i="50" s="1"/>
  <c r="C10" i="16"/>
  <c r="E10" s="1"/>
  <c r="G10" s="1"/>
  <c r="AL55" i="7"/>
  <c r="AL44" i="50" s="1"/>
  <c r="C10" i="20"/>
  <c r="E10" s="1"/>
  <c r="G10" s="1"/>
  <c r="BF55" i="7"/>
  <c r="BF44" i="50" s="1"/>
  <c r="C10" i="31"/>
  <c r="E10" s="1"/>
  <c r="G10" s="1"/>
  <c r="E13" i="14"/>
  <c r="E13" i="18"/>
  <c r="E13" i="28"/>
  <c r="E13" i="33"/>
  <c r="R79" i="7"/>
  <c r="R68" i="50" s="1"/>
  <c r="C14" i="12"/>
  <c r="D14" s="1"/>
  <c r="AB79" i="7"/>
  <c r="AB68" i="50" s="1"/>
  <c r="C14" i="16"/>
  <c r="D14" s="1"/>
  <c r="AL79" i="7"/>
  <c r="AL68" i="50" s="1"/>
  <c r="C14" i="20"/>
  <c r="D14" s="1"/>
  <c r="AV79" i="7"/>
  <c r="AV68" i="50" s="1"/>
  <c r="C14" i="25"/>
  <c r="D14" s="1"/>
  <c r="BK79" i="7"/>
  <c r="BK68" i="50" s="1"/>
  <c r="C14" i="33"/>
  <c r="D14" s="1"/>
  <c r="R130" i="7"/>
  <c r="C18" i="12"/>
  <c r="AB130" i="7"/>
  <c r="C18" i="16"/>
  <c r="AL130" i="7"/>
  <c r="C18" i="20"/>
  <c r="AV130" i="7"/>
  <c r="C18" i="25"/>
  <c r="BF130" i="7"/>
  <c r="C18" i="31"/>
  <c r="W138" i="7"/>
  <c r="C21" i="14"/>
  <c r="AG138" i="7"/>
  <c r="C21" i="18"/>
  <c r="BA138" i="7"/>
  <c r="C21" i="28"/>
  <c r="BK138" i="7"/>
  <c r="C21" i="33"/>
  <c r="E24" i="12"/>
  <c r="E24" i="16"/>
  <c r="E24" i="20"/>
  <c r="E24" i="25"/>
  <c r="E24" i="31"/>
  <c r="W155" i="7"/>
  <c r="W148" i="50" s="1"/>
  <c r="C25" i="14"/>
  <c r="E25" s="1"/>
  <c r="G25" s="1"/>
  <c r="AG155" i="7"/>
  <c r="AG148" i="50" s="1"/>
  <c r="C25" i="18"/>
  <c r="E25" s="1"/>
  <c r="G25" s="1"/>
  <c r="BA155" i="7"/>
  <c r="BA148" i="50" s="1"/>
  <c r="C25" i="28"/>
  <c r="E25" s="1"/>
  <c r="G25" s="1"/>
  <c r="BK155" i="7"/>
  <c r="BK148" i="50" s="1"/>
  <c r="C25" i="33"/>
  <c r="E25" s="1"/>
  <c r="G25" s="1"/>
  <c r="F5" i="12"/>
  <c r="F5" i="16"/>
  <c r="F5" i="20"/>
  <c r="F5" i="25"/>
  <c r="F5" i="31"/>
  <c r="R43" i="7"/>
  <c r="R32" i="50" s="1"/>
  <c r="C9" i="12"/>
  <c r="E9" s="1"/>
  <c r="AB43" i="7"/>
  <c r="AB32" i="50" s="1"/>
  <c r="C9" i="16"/>
  <c r="E9" s="1"/>
  <c r="AL43" i="7"/>
  <c r="AL32" i="50" s="1"/>
  <c r="C9" i="20"/>
  <c r="E9" s="1"/>
  <c r="AV43" i="7"/>
  <c r="AV32" i="50" s="1"/>
  <c r="C9" i="25"/>
  <c r="E9" s="1"/>
  <c r="BF43" i="7"/>
  <c r="BF32" i="50" s="1"/>
  <c r="C9" i="31"/>
  <c r="E9" s="1"/>
  <c r="W55" i="7"/>
  <c r="W44" i="50" s="1"/>
  <c r="C10" i="14"/>
  <c r="E10" s="1"/>
  <c r="G10" s="1"/>
  <c r="AG55" i="7"/>
  <c r="AG44" i="50" s="1"/>
  <c r="C10" i="18"/>
  <c r="E10" s="1"/>
  <c r="G10" s="1"/>
  <c r="BA55" i="7"/>
  <c r="BA44" i="50" s="1"/>
  <c r="C10" i="28"/>
  <c r="E10" s="1"/>
  <c r="G10" s="1"/>
  <c r="BK55" i="7"/>
  <c r="BK44" i="50" s="1"/>
  <c r="C10" i="33"/>
  <c r="E10" s="1"/>
  <c r="G10" s="1"/>
  <c r="E13" i="12"/>
  <c r="E13" i="16"/>
  <c r="E13" i="20"/>
  <c r="E13" i="25"/>
  <c r="E13" i="31"/>
  <c r="W79" i="7"/>
  <c r="W68" i="50" s="1"/>
  <c r="C14" i="14"/>
  <c r="D14" s="1"/>
  <c r="AG79" i="7"/>
  <c r="AG68" i="50" s="1"/>
  <c r="C14" i="18"/>
  <c r="D14" s="1"/>
  <c r="AQ79" i="7"/>
  <c r="AQ68" i="50" s="1"/>
  <c r="C14" i="23"/>
  <c r="D14" s="1"/>
  <c r="BA79" i="7"/>
  <c r="BA68" i="50" s="1"/>
  <c r="C14" i="28"/>
  <c r="D14" s="1"/>
  <c r="W130" i="7"/>
  <c r="C18" i="14"/>
  <c r="AG130" i="7"/>
  <c r="C18" i="18"/>
  <c r="BA130" i="7"/>
  <c r="C18" i="28"/>
  <c r="BK130" i="7"/>
  <c r="C18" i="33"/>
  <c r="R138" i="7"/>
  <c r="C21" i="12"/>
  <c r="AB138" i="7"/>
  <c r="C21" i="16"/>
  <c r="AL138" i="7"/>
  <c r="C21" i="20"/>
  <c r="AV138" i="7"/>
  <c r="C21" i="25"/>
  <c r="BF138" i="7"/>
  <c r="C21" i="31"/>
  <c r="E24" i="14"/>
  <c r="E24" i="18"/>
  <c r="E24" i="28"/>
  <c r="E24" i="33"/>
  <c r="R155" i="7"/>
  <c r="R148" i="50" s="1"/>
  <c r="C25" i="12"/>
  <c r="E25" s="1"/>
  <c r="G25" s="1"/>
  <c r="AB155" i="7"/>
  <c r="AB148" i="50" s="1"/>
  <c r="C25" i="16"/>
  <c r="E25" s="1"/>
  <c r="G25" s="1"/>
  <c r="AL155" i="7"/>
  <c r="AL148" i="50" s="1"/>
  <c r="C25" i="20"/>
  <c r="E25" s="1"/>
  <c r="G25" s="1"/>
  <c r="AV155" i="7"/>
  <c r="AV148" i="50" s="1"/>
  <c r="C25" i="25"/>
  <c r="E25" s="1"/>
  <c r="G25" s="1"/>
  <c r="BF155" i="7"/>
  <c r="BF148" i="50" s="1"/>
  <c r="C25" i="31"/>
  <c r="E25" s="1"/>
  <c r="G25" s="1"/>
  <c r="I155" i="7"/>
  <c r="I148" i="50" s="1"/>
  <c r="C26" i="6"/>
  <c r="I138" i="7"/>
  <c r="C22" i="6"/>
  <c r="E22" s="1"/>
  <c r="G22" s="1"/>
  <c r="G23" s="1"/>
  <c r="F9" i="40" s="1"/>
  <c r="G9" s="1"/>
  <c r="I130" i="7"/>
  <c r="C19" i="6"/>
  <c r="C20" s="1"/>
  <c r="I43" i="7"/>
  <c r="I32" i="50" s="1"/>
  <c r="C10" i="6"/>
  <c r="E10" s="1"/>
  <c r="I79" i="7"/>
  <c r="I68" i="50" s="1"/>
  <c r="C15" i="6"/>
  <c r="K12"/>
  <c r="K28" s="1"/>
  <c r="J28"/>
  <c r="W29" i="7"/>
  <c r="C9" i="6"/>
  <c r="D9" s="1"/>
  <c r="G9" s="1"/>
  <c r="R8" i="7"/>
  <c r="R7" i="50" s="1"/>
  <c r="AB8" i="7"/>
  <c r="AB7" i="50" s="1"/>
  <c r="AL8" i="7"/>
  <c r="AL7" i="50" s="1"/>
  <c r="AV8" i="7"/>
  <c r="AV7" i="50" s="1"/>
  <c r="BF8" i="7"/>
  <c r="BF7" i="50" s="1"/>
  <c r="R68" i="7"/>
  <c r="R57" i="50" s="1"/>
  <c r="AB68" i="7"/>
  <c r="AB57" i="50" s="1"/>
  <c r="AL68" i="7"/>
  <c r="AL57" i="50" s="1"/>
  <c r="AV68" i="7"/>
  <c r="AV57" i="50" s="1"/>
  <c r="BF68" i="7"/>
  <c r="BF57" i="50" s="1"/>
  <c r="R147" i="7"/>
  <c r="R137" i="50" s="1"/>
  <c r="Q146" i="7"/>
  <c r="AB147"/>
  <c r="AB137" i="50" s="1"/>
  <c r="AA146" i="7"/>
  <c r="AL147"/>
  <c r="AL137" i="50" s="1"/>
  <c r="AK146" i="7"/>
  <c r="AV147"/>
  <c r="AV137" i="50" s="1"/>
  <c r="AU146" i="7"/>
  <c r="BF147"/>
  <c r="BF137" i="50" s="1"/>
  <c r="BE146" i="7"/>
  <c r="W8"/>
  <c r="W7" i="50" s="1"/>
  <c r="AG8" i="7"/>
  <c r="AG7" i="50" s="1"/>
  <c r="AQ8" i="7"/>
  <c r="AQ7" i="50" s="1"/>
  <c r="BA8" i="7"/>
  <c r="BA7" i="50" s="1"/>
  <c r="BK8" i="7"/>
  <c r="BK7" i="50" s="1"/>
  <c r="I68" i="7"/>
  <c r="I57" i="50" s="1"/>
  <c r="W68" i="7"/>
  <c r="W57" i="50" s="1"/>
  <c r="AG68" i="7"/>
  <c r="AG57" i="50" s="1"/>
  <c r="BA68" i="7"/>
  <c r="BA57" i="50" s="1"/>
  <c r="BK68" i="7"/>
  <c r="BK57" i="50" s="1"/>
  <c r="I147" i="7"/>
  <c r="I137" i="50" s="1"/>
  <c r="H146" i="7"/>
  <c r="W147"/>
  <c r="W137" i="50" s="1"/>
  <c r="V146" i="7"/>
  <c r="AG147"/>
  <c r="AG137" i="50" s="1"/>
  <c r="AF146" i="7"/>
  <c r="BA147"/>
  <c r="BA137" i="50" s="1"/>
  <c r="AZ146" i="7"/>
  <c r="BK147"/>
  <c r="BK137" i="50" s="1"/>
  <c r="BJ146" i="7"/>
  <c r="H17"/>
  <c r="V14"/>
  <c r="V16" i="50" s="1"/>
  <c r="AF17" i="7"/>
  <c r="AP17"/>
  <c r="AZ17"/>
  <c r="AZ19" i="50" s="1"/>
  <c r="BJ17" i="7"/>
  <c r="Q17"/>
  <c r="Q14" s="1"/>
  <c r="AA17"/>
  <c r="AK17"/>
  <c r="AU17"/>
  <c r="BE17"/>
  <c r="H23"/>
  <c r="H22" s="1"/>
  <c r="H25" i="50" s="1"/>
  <c r="H24" s="1"/>
  <c r="AF23" i="7"/>
  <c r="AF22" s="1"/>
  <c r="AF25" i="50" s="1"/>
  <c r="AF24" s="1"/>
  <c r="V86" i="7"/>
  <c r="AP23"/>
  <c r="AP22" s="1"/>
  <c r="AP25" i="50" s="1"/>
  <c r="AP24" s="1"/>
  <c r="AZ23" i="7"/>
  <c r="AZ22" s="1"/>
  <c r="AZ25" i="50" s="1"/>
  <c r="AZ24" s="1"/>
  <c r="BJ86" i="7"/>
  <c r="BJ23"/>
  <c r="BJ22" s="1"/>
  <c r="BJ25" i="50" s="1"/>
  <c r="BJ24" s="1"/>
  <c r="AA23" i="7"/>
  <c r="AA22" s="1"/>
  <c r="AA25" i="50" s="1"/>
  <c r="AA24" s="1"/>
  <c r="AK23" i="7"/>
  <c r="AK22" s="1"/>
  <c r="AK25" i="50" s="1"/>
  <c r="AK24" s="1"/>
  <c r="AU23" i="7"/>
  <c r="AU22" s="1"/>
  <c r="AU25" i="50" s="1"/>
  <c r="AU24" s="1"/>
  <c r="BE23" i="7"/>
  <c r="BE22" s="1"/>
  <c r="BE25" i="50" s="1"/>
  <c r="BE24" s="1"/>
  <c r="Q86" i="7"/>
  <c r="Q75" i="50" s="1"/>
  <c r="Q23" i="7"/>
  <c r="Q22" s="1"/>
  <c r="Q25" i="50" s="1"/>
  <c r="Q24" s="1"/>
  <c r="AA86" i="7"/>
  <c r="AK86"/>
  <c r="AU86"/>
  <c r="BE86"/>
  <c r="BE75" i="50" s="1"/>
  <c r="E25" i="6"/>
  <c r="G14"/>
  <c r="BE14" i="7" l="1"/>
  <c r="BE16" i="50" s="1"/>
  <c r="BE19"/>
  <c r="O8" i="52"/>
  <c r="O8" i="53"/>
  <c r="I129" i="7"/>
  <c r="I119" i="50" s="1"/>
  <c r="I120"/>
  <c r="I137" i="7"/>
  <c r="I127" i="50" s="1"/>
  <c r="I128"/>
  <c r="BF137" i="7"/>
  <c r="BF127" i="50" s="1"/>
  <c r="BF128"/>
  <c r="AL137" i="7"/>
  <c r="AL127" i="50" s="1"/>
  <c r="AL128"/>
  <c r="R137" i="7"/>
  <c r="R127" i="50" s="1"/>
  <c r="R128"/>
  <c r="BK129" i="7"/>
  <c r="BK119" i="50" s="1"/>
  <c r="BK120"/>
  <c r="BA129" i="7"/>
  <c r="BA119" i="50" s="1"/>
  <c r="BA120"/>
  <c r="W129" i="7"/>
  <c r="W119" i="50" s="1"/>
  <c r="W120"/>
  <c r="C10" i="23"/>
  <c r="E10" s="1"/>
  <c r="G10" s="1"/>
  <c r="AP44" i="50"/>
  <c r="AQ147" i="7"/>
  <c r="AQ137" i="50" s="1"/>
  <c r="AP137"/>
  <c r="U8" i="53"/>
  <c r="O25"/>
  <c r="P25" s="1"/>
  <c r="O25" i="52"/>
  <c r="P25" s="1"/>
  <c r="BJ67" i="7"/>
  <c r="BJ75" i="50"/>
  <c r="AN12" i="53"/>
  <c r="AO12" s="1"/>
  <c r="AQ24" i="50"/>
  <c r="AN12" i="52"/>
  <c r="AO12" s="1"/>
  <c r="H14" i="7"/>
  <c r="H16" i="50" s="1"/>
  <c r="H19"/>
  <c r="BC25" i="52"/>
  <c r="BD25" s="1"/>
  <c r="BC25" i="53"/>
  <c r="BD25" s="1"/>
  <c r="O12" i="52"/>
  <c r="P12" s="1"/>
  <c r="O12" i="53"/>
  <c r="P12" s="1"/>
  <c r="R24" i="50"/>
  <c r="BC12" i="53"/>
  <c r="BD12" s="1"/>
  <c r="BF24" i="50"/>
  <c r="BC12" i="52"/>
  <c r="BD12" s="1"/>
  <c r="BH12"/>
  <c r="BI12" s="1"/>
  <c r="BH12" i="53"/>
  <c r="BI12" s="1"/>
  <c r="BK24" i="50"/>
  <c r="AX12" i="53"/>
  <c r="AY12" s="1"/>
  <c r="BA24" i="50"/>
  <c r="AX12" i="52"/>
  <c r="AY12" s="1"/>
  <c r="C15" i="14"/>
  <c r="F15" s="1"/>
  <c r="V75" i="50"/>
  <c r="J12" i="52"/>
  <c r="K12" s="1"/>
  <c r="J12" i="53"/>
  <c r="K12" s="1"/>
  <c r="I24" i="50"/>
  <c r="BJ14" i="7"/>
  <c r="BJ16" i="50" s="1"/>
  <c r="BJ19"/>
  <c r="AP14" i="7"/>
  <c r="AP16" i="50" s="1"/>
  <c r="AP19"/>
  <c r="T10" i="53"/>
  <c r="U10" s="1"/>
  <c r="T10" i="52"/>
  <c r="U10" s="1"/>
  <c r="BK146" i="7"/>
  <c r="BK136" i="50" s="1"/>
  <c r="BJ136"/>
  <c r="BA146" i="7"/>
  <c r="BA136" i="50" s="1"/>
  <c r="AZ136"/>
  <c r="W146" i="7"/>
  <c r="W136" i="50" s="1"/>
  <c r="V136"/>
  <c r="I146" i="7"/>
  <c r="I136" i="50" s="1"/>
  <c r="H136"/>
  <c r="BF146" i="7"/>
  <c r="BF136" i="50" s="1"/>
  <c r="BE136"/>
  <c r="AL146" i="7"/>
  <c r="AL136" i="50" s="1"/>
  <c r="AK136"/>
  <c r="R146" i="7"/>
  <c r="R136" i="50" s="1"/>
  <c r="Q136"/>
  <c r="BK137" i="7"/>
  <c r="BK127" i="50" s="1"/>
  <c r="BK128"/>
  <c r="BA137" i="7"/>
  <c r="BA127" i="50" s="1"/>
  <c r="BA128"/>
  <c r="W137" i="7"/>
  <c r="W127" i="50" s="1"/>
  <c r="W128"/>
  <c r="BF129" i="7"/>
  <c r="BF119" i="50" s="1"/>
  <c r="BF120"/>
  <c r="AL129" i="7"/>
  <c r="AL119" i="50" s="1"/>
  <c r="AL120"/>
  <c r="R129" i="7"/>
  <c r="R119" i="50" s="1"/>
  <c r="R120"/>
  <c r="AQ43" i="7"/>
  <c r="AQ32" i="50" s="1"/>
  <c r="AP32"/>
  <c r="AQ68" i="7"/>
  <c r="AQ57" i="50" s="1"/>
  <c r="AP57"/>
  <c r="BH8" i="53"/>
  <c r="BH8" i="52"/>
  <c r="AX8" i="53"/>
  <c r="AX8" i="52"/>
  <c r="AN8" i="53"/>
  <c r="AN8" i="52"/>
  <c r="AD8" i="53"/>
  <c r="AE8" s="1"/>
  <c r="AD8" i="52"/>
  <c r="AE8" s="1"/>
  <c r="U8"/>
  <c r="J8"/>
  <c r="J8" i="53"/>
  <c r="BC8" i="52"/>
  <c r="BC8" i="53"/>
  <c r="AS8" i="52"/>
  <c r="AT8" s="1"/>
  <c r="AS8" i="53"/>
  <c r="AT8" s="1"/>
  <c r="AI8" i="52"/>
  <c r="AJ8" s="1"/>
  <c r="AI8" i="53"/>
  <c r="AJ8" s="1"/>
  <c r="Y8" i="52"/>
  <c r="Z8" s="1"/>
  <c r="Y8" i="53"/>
  <c r="Z8" s="1"/>
  <c r="AK14" i="7"/>
  <c r="AK16" i="50" s="1"/>
  <c r="AK19"/>
  <c r="AK67" i="7"/>
  <c r="AK75" i="50"/>
  <c r="AI12" i="52"/>
  <c r="AJ12" s="1"/>
  <c r="AI12" i="53"/>
  <c r="AJ12" s="1"/>
  <c r="AL24" i="50"/>
  <c r="AV146" i="7"/>
  <c r="AV136" i="50" s="1"/>
  <c r="AU136"/>
  <c r="AV137" i="7"/>
  <c r="AV127" i="50" s="1"/>
  <c r="AV128"/>
  <c r="AV129" i="7"/>
  <c r="AV119" i="50" s="1"/>
  <c r="AV120"/>
  <c r="AS12" i="52"/>
  <c r="AT12" s="1"/>
  <c r="AS12" i="53"/>
  <c r="AT12" s="1"/>
  <c r="AV24" i="50"/>
  <c r="AU67" i="7"/>
  <c r="AU75" i="50"/>
  <c r="AU14" i="7"/>
  <c r="AU16" i="50" s="1"/>
  <c r="AU19"/>
  <c r="AG146" i="7"/>
  <c r="AG136" i="50" s="1"/>
  <c r="AF136"/>
  <c r="AG137" i="7"/>
  <c r="AG127" i="50" s="1"/>
  <c r="AG128"/>
  <c r="AG129" i="7"/>
  <c r="AG119" i="50" s="1"/>
  <c r="AG120"/>
  <c r="AD12" i="53"/>
  <c r="AE12" s="1"/>
  <c r="AG24" i="50"/>
  <c r="AD12" i="52"/>
  <c r="AE12" s="1"/>
  <c r="AF14" i="7"/>
  <c r="AF16" i="50" s="1"/>
  <c r="AF19"/>
  <c r="AB146" i="7"/>
  <c r="AB136" i="50" s="1"/>
  <c r="AA136"/>
  <c r="AB137" i="7"/>
  <c r="AB127" i="50" s="1"/>
  <c r="AB128"/>
  <c r="AB129" i="7"/>
  <c r="AB119" i="50" s="1"/>
  <c r="AB120"/>
  <c r="AA67" i="7"/>
  <c r="AA75" i="50"/>
  <c r="Y12" i="53"/>
  <c r="Z12" s="1"/>
  <c r="AB24" i="50"/>
  <c r="Y12" i="52"/>
  <c r="Z12" s="1"/>
  <c r="AA14" i="7"/>
  <c r="AA16" i="50" s="1"/>
  <c r="AA19"/>
  <c r="AQ138" i="7"/>
  <c r="AP137"/>
  <c r="AP127" i="50" s="1"/>
  <c r="AQ130" i="7"/>
  <c r="AP129"/>
  <c r="AP119" i="50" s="1"/>
  <c r="C10" i="25"/>
  <c r="E10" s="1"/>
  <c r="G10" s="1"/>
  <c r="C21" i="23"/>
  <c r="C22" s="1"/>
  <c r="AV55" i="7"/>
  <c r="AV44" i="50" s="1"/>
  <c r="E19" i="6"/>
  <c r="G19" s="1"/>
  <c r="G20" s="1"/>
  <c r="F8" i="40" s="1"/>
  <c r="G8" s="1"/>
  <c r="C26" i="33"/>
  <c r="C18" i="23"/>
  <c r="E18" s="1"/>
  <c r="C26" i="28"/>
  <c r="AQ55" i="7"/>
  <c r="AQ44" i="50" s="1"/>
  <c r="AP146" i="7"/>
  <c r="C25" i="23"/>
  <c r="E25" s="1"/>
  <c r="G25" s="1"/>
  <c r="AQ155" i="7"/>
  <c r="AQ148" i="50" s="1"/>
  <c r="C26" i="18"/>
  <c r="AU7" i="7"/>
  <c r="AU163"/>
  <c r="AU162" s="1"/>
  <c r="AP7"/>
  <c r="H86"/>
  <c r="C23" i="6"/>
  <c r="C8" i="28"/>
  <c r="D8" s="1"/>
  <c r="G8" s="1"/>
  <c r="BA29" i="7"/>
  <c r="C8" i="18"/>
  <c r="D8" s="1"/>
  <c r="G8" s="1"/>
  <c r="AG29" i="7"/>
  <c r="C8" i="20"/>
  <c r="D8" s="1"/>
  <c r="G8" s="1"/>
  <c r="AL29" i="7"/>
  <c r="C8" i="31"/>
  <c r="D8" s="1"/>
  <c r="G8" s="1"/>
  <c r="BF29" i="7"/>
  <c r="C8" i="33"/>
  <c r="D8" s="1"/>
  <c r="G8" s="1"/>
  <c r="BK29" i="7"/>
  <c r="C8" i="25"/>
  <c r="D8" s="1"/>
  <c r="G8" s="1"/>
  <c r="AV29" i="7"/>
  <c r="C8" i="16"/>
  <c r="D8" s="1"/>
  <c r="G8" s="1"/>
  <c r="AB29" i="7"/>
  <c r="C9" i="23"/>
  <c r="E9" s="1"/>
  <c r="G9" s="1"/>
  <c r="C26" i="14"/>
  <c r="I55" i="7"/>
  <c r="I44" i="50" s="1"/>
  <c r="C11" i="6"/>
  <c r="E11" s="1"/>
  <c r="G11" s="1"/>
  <c r="H7" i="7"/>
  <c r="C24" i="23"/>
  <c r="C13"/>
  <c r="E13" s="1"/>
  <c r="G13" s="1"/>
  <c r="BE79" i="7"/>
  <c r="BE68" i="50" s="1"/>
  <c r="BE7" i="7"/>
  <c r="BJ7"/>
  <c r="BJ163"/>
  <c r="AK7"/>
  <c r="AK163"/>
  <c r="AF7"/>
  <c r="AA7"/>
  <c r="AA163"/>
  <c r="C10" i="12"/>
  <c r="E10" s="1"/>
  <c r="G10" s="1"/>
  <c r="R55" i="7"/>
  <c r="R44" i="50" s="1"/>
  <c r="V67" i="7"/>
  <c r="AV86"/>
  <c r="AV75" i="50" s="1"/>
  <c r="C15" i="25"/>
  <c r="AB86" i="7"/>
  <c r="AB75" i="50" s="1"/>
  <c r="C15" i="16"/>
  <c r="BF22" i="7"/>
  <c r="BF25" i="50" s="1"/>
  <c r="C7" i="31"/>
  <c r="D7" s="1"/>
  <c r="G7" s="1"/>
  <c r="BK22" i="7"/>
  <c r="BK25" i="50" s="1"/>
  <c r="C7" i="33"/>
  <c r="D7" s="1"/>
  <c r="G7" s="1"/>
  <c r="R86" i="7"/>
  <c r="R75" i="50" s="1"/>
  <c r="C15" i="12"/>
  <c r="AV22" i="7"/>
  <c r="AV25" i="50" s="1"/>
  <c r="C7" i="25"/>
  <c r="D7" s="1"/>
  <c r="G7" s="1"/>
  <c r="AB22" i="7"/>
  <c r="AB25" i="50" s="1"/>
  <c r="C7" i="16"/>
  <c r="D7" s="1"/>
  <c r="G7" s="1"/>
  <c r="BA22" i="7"/>
  <c r="BA25" i="50" s="1"/>
  <c r="C7" i="28"/>
  <c r="D7" s="1"/>
  <c r="G7" s="1"/>
  <c r="AG22" i="7"/>
  <c r="AG25" i="50" s="1"/>
  <c r="C7" i="18"/>
  <c r="D7" s="1"/>
  <c r="G7" s="1"/>
  <c r="BF14" i="7"/>
  <c r="BF16" i="50" s="1"/>
  <c r="C6" i="31"/>
  <c r="AL14" i="7"/>
  <c r="AL16" i="50" s="1"/>
  <c r="C6" i="20"/>
  <c r="R14" i="7"/>
  <c r="C6" i="12"/>
  <c r="AG14" i="7"/>
  <c r="AG16" i="50" s="1"/>
  <c r="C6" i="18"/>
  <c r="E26"/>
  <c r="D10" i="17" s="1"/>
  <c r="I21" i="40" s="1"/>
  <c r="G24" i="18"/>
  <c r="G26" s="1"/>
  <c r="F10" i="17" s="1"/>
  <c r="E16" i="31"/>
  <c r="D7" i="30" s="1"/>
  <c r="N30" i="40" s="1"/>
  <c r="G13" i="31"/>
  <c r="G13" i="25"/>
  <c r="E16"/>
  <c r="D7" i="24" s="1"/>
  <c r="D30" i="40" s="1"/>
  <c r="E16" i="20"/>
  <c r="D7" i="19" s="1"/>
  <c r="N18" i="40" s="1"/>
  <c r="G13" i="20"/>
  <c r="E16" i="16"/>
  <c r="D7" i="15" s="1"/>
  <c r="D18" i="40" s="1"/>
  <c r="G13" i="16"/>
  <c r="G13" i="12"/>
  <c r="E16"/>
  <c r="D7" i="11" s="1"/>
  <c r="I7" i="40" s="1"/>
  <c r="G5" i="25"/>
  <c r="F11"/>
  <c r="E6" i="24" s="1"/>
  <c r="E29" i="40" s="1"/>
  <c r="G5" i="16"/>
  <c r="F11"/>
  <c r="E6" i="15" s="1"/>
  <c r="E17" i="40" s="1"/>
  <c r="E26" i="31"/>
  <c r="D10" i="30" s="1"/>
  <c r="N33" i="40" s="1"/>
  <c r="G24" i="31"/>
  <c r="G26" s="1"/>
  <c r="F10" i="30" s="1"/>
  <c r="E26" i="25"/>
  <c r="D10" i="24" s="1"/>
  <c r="D33" i="40" s="1"/>
  <c r="G24" i="25"/>
  <c r="G26" s="1"/>
  <c r="F10" i="24" s="1"/>
  <c r="E26" i="16"/>
  <c r="D10" i="15" s="1"/>
  <c r="D21" i="40" s="1"/>
  <c r="G24" i="16"/>
  <c r="G26" s="1"/>
  <c r="F10" i="15" s="1"/>
  <c r="E21" i="33"/>
  <c r="C22"/>
  <c r="E21" i="28"/>
  <c r="C22"/>
  <c r="E21" i="18"/>
  <c r="C22"/>
  <c r="E21" i="14"/>
  <c r="C22"/>
  <c r="E18" i="31"/>
  <c r="C19"/>
  <c r="E18" i="25"/>
  <c r="C19"/>
  <c r="E18" i="20"/>
  <c r="C19"/>
  <c r="E18" i="16"/>
  <c r="C19"/>
  <c r="E18" i="12"/>
  <c r="C19"/>
  <c r="G14" i="33"/>
  <c r="D16"/>
  <c r="C7" i="32" s="1"/>
  <c r="R30" i="40" s="1"/>
  <c r="G14" i="25"/>
  <c r="D16"/>
  <c r="C7" i="24" s="1"/>
  <c r="C30" i="40" s="1"/>
  <c r="G14" i="20"/>
  <c r="D16"/>
  <c r="C7" i="19" s="1"/>
  <c r="M18" i="40" s="1"/>
  <c r="G14" i="16"/>
  <c r="D16"/>
  <c r="C7" i="15" s="1"/>
  <c r="C18" i="40" s="1"/>
  <c r="G14" i="12"/>
  <c r="D16"/>
  <c r="C7" i="11" s="1"/>
  <c r="H7" i="40" s="1"/>
  <c r="E11" i="33"/>
  <c r="D6" i="32" s="1"/>
  <c r="S29" i="40" s="1"/>
  <c r="G9" i="33"/>
  <c r="E11" i="28"/>
  <c r="D6" i="27" s="1"/>
  <c r="I29" i="40" s="1"/>
  <c r="G9" i="28"/>
  <c r="E11" i="18"/>
  <c r="D6" i="17" s="1"/>
  <c r="I17" i="40" s="1"/>
  <c r="G9" i="18"/>
  <c r="E11" i="14"/>
  <c r="D6" i="13" s="1"/>
  <c r="N6" i="40" s="1"/>
  <c r="G9" i="14"/>
  <c r="G5" i="33"/>
  <c r="F11"/>
  <c r="E6" i="32" s="1"/>
  <c r="T29" i="40" s="1"/>
  <c r="G5" i="23"/>
  <c r="F11"/>
  <c r="E6" i="22" s="1"/>
  <c r="T17" i="40" s="1"/>
  <c r="F27" i="14"/>
  <c r="E11" i="13" s="1"/>
  <c r="O11" i="40" s="1"/>
  <c r="G5" i="14"/>
  <c r="F11"/>
  <c r="E6" i="13" s="1"/>
  <c r="O6" i="40" s="1"/>
  <c r="C26" i="20"/>
  <c r="C26" i="12"/>
  <c r="C16" i="14"/>
  <c r="BF86" i="7"/>
  <c r="BF75" i="50" s="1"/>
  <c r="C15" i="31"/>
  <c r="F15" s="1"/>
  <c r="F27" s="1"/>
  <c r="E11" i="30" s="1"/>
  <c r="O34" i="40" s="1"/>
  <c r="AL86" i="7"/>
  <c r="AL75" i="50" s="1"/>
  <c r="C15" i="20"/>
  <c r="AL22" i="7"/>
  <c r="AL25" i="50" s="1"/>
  <c r="C7" i="20"/>
  <c r="D7" s="1"/>
  <c r="G7" s="1"/>
  <c r="BK86" i="7"/>
  <c r="BK75" i="50" s="1"/>
  <c r="C15" i="33"/>
  <c r="F15" s="1"/>
  <c r="F27" s="1"/>
  <c r="E11" i="32" s="1"/>
  <c r="T34" i="40" s="1"/>
  <c r="AQ22" i="7"/>
  <c r="AQ25" i="50" s="1"/>
  <c r="C7" i="23"/>
  <c r="D7" s="1"/>
  <c r="G7" s="1"/>
  <c r="F16" i="14"/>
  <c r="E7" i="13" s="1"/>
  <c r="O7" i="40" s="1"/>
  <c r="G15" i="14"/>
  <c r="AV14" i="7"/>
  <c r="AV16" i="50" s="1"/>
  <c r="C6" i="25"/>
  <c r="D6" s="1"/>
  <c r="AB14" i="7"/>
  <c r="AB16" i="50" s="1"/>
  <c r="C6" i="16"/>
  <c r="BK14" i="7"/>
  <c r="BK16" i="50" s="1"/>
  <c r="C6" i="33"/>
  <c r="AQ14" i="7"/>
  <c r="AQ16" i="50" s="1"/>
  <c r="C6" i="23"/>
  <c r="W14" i="7"/>
  <c r="W16" i="50" s="1"/>
  <c r="C6" i="14"/>
  <c r="C8"/>
  <c r="D8" s="1"/>
  <c r="G8" s="1"/>
  <c r="E26" i="33"/>
  <c r="D10" i="32" s="1"/>
  <c r="S33" i="40" s="1"/>
  <c r="G24" i="33"/>
  <c r="G26" s="1"/>
  <c r="F10" i="32" s="1"/>
  <c r="E26" i="28"/>
  <c r="D10" i="27" s="1"/>
  <c r="I33" i="40" s="1"/>
  <c r="G24" i="28"/>
  <c r="G26" s="1"/>
  <c r="F10" i="27" s="1"/>
  <c r="E26" i="14"/>
  <c r="D10" i="13" s="1"/>
  <c r="N10" i="40" s="1"/>
  <c r="G24" i="14"/>
  <c r="G26" s="1"/>
  <c r="F10" i="13" s="1"/>
  <c r="E21" i="31"/>
  <c r="C22"/>
  <c r="E21" i="25"/>
  <c r="C22"/>
  <c r="E21" i="20"/>
  <c r="C22"/>
  <c r="E21" i="16"/>
  <c r="C22"/>
  <c r="E21" i="12"/>
  <c r="C22"/>
  <c r="E18" i="33"/>
  <c r="C19"/>
  <c r="E18" i="28"/>
  <c r="C19"/>
  <c r="E18" i="18"/>
  <c r="C19"/>
  <c r="E18" i="14"/>
  <c r="C19"/>
  <c r="G14" i="28"/>
  <c r="D16"/>
  <c r="C7" i="27" s="1"/>
  <c r="H30" i="40" s="1"/>
  <c r="G14" i="23"/>
  <c r="D16"/>
  <c r="C7" i="22" s="1"/>
  <c r="R18" i="40" s="1"/>
  <c r="G14" i="18"/>
  <c r="D16"/>
  <c r="C7" i="17" s="1"/>
  <c r="H18" i="40" s="1"/>
  <c r="G14" i="14"/>
  <c r="D16"/>
  <c r="C7" i="13" s="1"/>
  <c r="M7" i="40" s="1"/>
  <c r="E11" i="31"/>
  <c r="D6" i="30" s="1"/>
  <c r="N29" i="40" s="1"/>
  <c r="G9" i="31"/>
  <c r="E11" i="25"/>
  <c r="D6" i="24" s="1"/>
  <c r="D29" i="40" s="1"/>
  <c r="G9" i="25"/>
  <c r="E11" i="20"/>
  <c r="D6" i="19" s="1"/>
  <c r="N17" i="40" s="1"/>
  <c r="G9" i="20"/>
  <c r="E11" i="16"/>
  <c r="D6" i="15" s="1"/>
  <c r="D17" i="40" s="1"/>
  <c r="G9" i="16"/>
  <c r="G9" i="12"/>
  <c r="G5" i="31"/>
  <c r="F11"/>
  <c r="E6" i="30" s="1"/>
  <c r="O29" i="40" s="1"/>
  <c r="G5" i="20"/>
  <c r="F11"/>
  <c r="E6" i="19" s="1"/>
  <c r="O17" i="40" s="1"/>
  <c r="G5" i="12"/>
  <c r="F11"/>
  <c r="E6" i="11" s="1"/>
  <c r="J6" i="40" s="1"/>
  <c r="G24" i="20"/>
  <c r="G26" s="1"/>
  <c r="F10" i="19" s="1"/>
  <c r="E26" i="20"/>
  <c r="D10" i="19" s="1"/>
  <c r="N21" i="40" s="1"/>
  <c r="E26" i="12"/>
  <c r="D10" i="11" s="1"/>
  <c r="I10" i="40" s="1"/>
  <c r="G24" i="12"/>
  <c r="G26" s="1"/>
  <c r="F10" i="11" s="1"/>
  <c r="E16" i="33"/>
  <c r="D7" i="32" s="1"/>
  <c r="S30" i="40" s="1"/>
  <c r="G13" i="33"/>
  <c r="E16" i="28"/>
  <c r="D7" i="27" s="1"/>
  <c r="I30" i="40" s="1"/>
  <c r="G13" i="28"/>
  <c r="E16" i="18"/>
  <c r="D7" i="17" s="1"/>
  <c r="I18" i="40" s="1"/>
  <c r="G13" i="18"/>
  <c r="E16" i="14"/>
  <c r="D7" i="13" s="1"/>
  <c r="N7" i="40" s="1"/>
  <c r="G13" i="14"/>
  <c r="G5" i="28"/>
  <c r="F11"/>
  <c r="E6" i="27" s="1"/>
  <c r="J29" i="40" s="1"/>
  <c r="G5" i="18"/>
  <c r="F11"/>
  <c r="E6" i="17" s="1"/>
  <c r="J17" i="40" s="1"/>
  <c r="C26" i="31"/>
  <c r="C26" i="25"/>
  <c r="C26" i="16"/>
  <c r="R22" i="7"/>
  <c r="R25" i="50" s="1"/>
  <c r="C7" i="12"/>
  <c r="D7" s="1"/>
  <c r="G7" s="1"/>
  <c r="E26" i="6"/>
  <c r="G26" s="1"/>
  <c r="C27"/>
  <c r="G10"/>
  <c r="I22" i="7"/>
  <c r="I25" i="50" s="1"/>
  <c r="C8" i="6"/>
  <c r="D8" s="1"/>
  <c r="G8" s="1"/>
  <c r="I14" i="7"/>
  <c r="I16" i="50" s="1"/>
  <c r="C7" i="6"/>
  <c r="D15"/>
  <c r="G15" s="1"/>
  <c r="F12"/>
  <c r="G6"/>
  <c r="F9" i="5"/>
  <c r="G9" s="1"/>
  <c r="G25" i="6"/>
  <c r="W86" i="7"/>
  <c r="W75" i="50" s="1"/>
  <c r="Q67" i="7"/>
  <c r="AZ14"/>
  <c r="AP67"/>
  <c r="AF86"/>
  <c r="I29"/>
  <c r="E23" i="6"/>
  <c r="BK7" i="7" l="1"/>
  <c r="BK6" i="50" s="1"/>
  <c r="BJ6"/>
  <c r="BC23" i="53"/>
  <c r="BD23" s="1"/>
  <c r="BC23" i="52"/>
  <c r="BD23" s="1"/>
  <c r="BM68" i="50"/>
  <c r="AQ146" i="7"/>
  <c r="AQ136" i="50" s="1"/>
  <c r="AP136"/>
  <c r="AQ129" i="7"/>
  <c r="AQ119" i="50" s="1"/>
  <c r="AQ120"/>
  <c r="AQ137" i="7"/>
  <c r="AQ127" i="50" s="1"/>
  <c r="AQ128"/>
  <c r="BD8" i="52"/>
  <c r="K8"/>
  <c r="AO8" i="53"/>
  <c r="AN41"/>
  <c r="AN40" s="1"/>
  <c r="AN43" s="1"/>
  <c r="AY8"/>
  <c r="BI8"/>
  <c r="AN10"/>
  <c r="AO10" s="1"/>
  <c r="AN10" i="52"/>
  <c r="AO10" s="1"/>
  <c r="BH10"/>
  <c r="BI10" s="1"/>
  <c r="BH10" i="53"/>
  <c r="BI10" s="1"/>
  <c r="T25" i="52"/>
  <c r="U25" s="1"/>
  <c r="T25" i="53"/>
  <c r="U25" s="1"/>
  <c r="BK67" i="7"/>
  <c r="BK56" i="50" s="1"/>
  <c r="BJ56"/>
  <c r="O41" i="52"/>
  <c r="O40" s="1"/>
  <c r="O43" s="1"/>
  <c r="P8"/>
  <c r="BC10"/>
  <c r="BD10" s="1"/>
  <c r="BC10" i="53"/>
  <c r="BD10" s="1"/>
  <c r="AQ67" i="7"/>
  <c r="AQ56" i="50" s="1"/>
  <c r="AP56"/>
  <c r="R67" i="7"/>
  <c r="R56" i="50" s="1"/>
  <c r="Q56"/>
  <c r="AZ7" i="7"/>
  <c r="AZ16" i="50"/>
  <c r="W67" i="7"/>
  <c r="W56" i="50" s="1"/>
  <c r="V56"/>
  <c r="BF7" i="7"/>
  <c r="BF6" i="50" s="1"/>
  <c r="BE6"/>
  <c r="I7" i="7"/>
  <c r="I6" i="50" s="1"/>
  <c r="H6"/>
  <c r="H67" i="7"/>
  <c r="H75" i="50"/>
  <c r="BD8" i="53"/>
  <c r="BC41"/>
  <c r="BC40" s="1"/>
  <c r="BC43" s="1"/>
  <c r="K8"/>
  <c r="AO8" i="52"/>
  <c r="AY8"/>
  <c r="BI8"/>
  <c r="BH41"/>
  <c r="BH40" s="1"/>
  <c r="BH43" s="1"/>
  <c r="J10"/>
  <c r="K10" s="1"/>
  <c r="J10" i="53"/>
  <c r="K10" s="1"/>
  <c r="BH25" i="52"/>
  <c r="BI25" s="1"/>
  <c r="BH25" i="53"/>
  <c r="BI25" s="1"/>
  <c r="P8"/>
  <c r="O41"/>
  <c r="O40" s="1"/>
  <c r="O43" s="1"/>
  <c r="AL67" i="7"/>
  <c r="AL56" i="50" s="1"/>
  <c r="AK56"/>
  <c r="AI10" i="53"/>
  <c r="AI10" i="52"/>
  <c r="AI25" i="53"/>
  <c r="AJ25" s="1"/>
  <c r="AI25" i="52"/>
  <c r="AJ25" s="1"/>
  <c r="AQ7" i="7"/>
  <c r="AQ6" i="50" s="1"/>
  <c r="AP6"/>
  <c r="AL7" i="7"/>
  <c r="AL6" i="50" s="1"/>
  <c r="AK6"/>
  <c r="AU155"/>
  <c r="AU158" s="1"/>
  <c r="AU146"/>
  <c r="AV146" s="1"/>
  <c r="AS25" i="52"/>
  <c r="AT25" s="1"/>
  <c r="AS25" i="53"/>
  <c r="AT25" s="1"/>
  <c r="AV7" i="7"/>
  <c r="AV6" i="50" s="1"/>
  <c r="AU6"/>
  <c r="AS10" i="52"/>
  <c r="AS10" i="53"/>
  <c r="AV67" i="7"/>
  <c r="AV56" i="50" s="1"/>
  <c r="AU56"/>
  <c r="AG7" i="7"/>
  <c r="AG6" i="50" s="1"/>
  <c r="AF6"/>
  <c r="AF67" i="7"/>
  <c r="AF56" i="50" s="1"/>
  <c r="AF75"/>
  <c r="AD10" i="53"/>
  <c r="AD10" i="52"/>
  <c r="AG67" i="7"/>
  <c r="AG56" i="50" s="1"/>
  <c r="AB7" i="7"/>
  <c r="AB6" i="50" s="1"/>
  <c r="AA6"/>
  <c r="AB67" i="7"/>
  <c r="AB56" i="50" s="1"/>
  <c r="AA56"/>
  <c r="Y10" i="52"/>
  <c r="Y10" i="53"/>
  <c r="Y25"/>
  <c r="Z25" s="1"/>
  <c r="Y25" i="52"/>
  <c r="Z25" s="1"/>
  <c r="E20" i="6"/>
  <c r="D8" i="5" s="1"/>
  <c r="E27" i="20"/>
  <c r="D11" i="19" s="1"/>
  <c r="N22" i="40" s="1"/>
  <c r="E21" i="23"/>
  <c r="E22" s="1"/>
  <c r="D9" i="22" s="1"/>
  <c r="S20" i="40" s="1"/>
  <c r="E27" i="25"/>
  <c r="D11" i="24" s="1"/>
  <c r="D34" i="40" s="1"/>
  <c r="E11" i="23"/>
  <c r="D6" i="22" s="1"/>
  <c r="S17" i="40" s="1"/>
  <c r="C19" i="23"/>
  <c r="E16"/>
  <c r="D7" i="22" s="1"/>
  <c r="S18" i="40" s="1"/>
  <c r="E27" i="16"/>
  <c r="D11" i="15" s="1"/>
  <c r="D22" i="40" s="1"/>
  <c r="E11" i="12"/>
  <c r="D6" i="11" s="1"/>
  <c r="I6" i="40" s="1"/>
  <c r="E28" i="6"/>
  <c r="D11" i="5" s="1"/>
  <c r="G27" i="6"/>
  <c r="F10" i="40" s="1"/>
  <c r="G10" s="1"/>
  <c r="I86" i="7"/>
  <c r="I75" i="50" s="1"/>
  <c r="D17" i="6"/>
  <c r="C7" i="5" s="1"/>
  <c r="E27" i="31"/>
  <c r="D11" i="30" s="1"/>
  <c r="N34" i="40" s="1"/>
  <c r="E27" i="12"/>
  <c r="D11" i="11" s="1"/>
  <c r="I11" i="40" s="1"/>
  <c r="E6" i="5"/>
  <c r="E6" i="40"/>
  <c r="G10" i="13"/>
  <c r="P10" i="40"/>
  <c r="Q10" s="1"/>
  <c r="C11" i="25"/>
  <c r="D8" i="40"/>
  <c r="C16" i="6"/>
  <c r="C28" s="1"/>
  <c r="G10" i="15"/>
  <c r="F21" i="40"/>
  <c r="G21" s="1"/>
  <c r="G10" i="30"/>
  <c r="P33" i="40"/>
  <c r="Q33" s="1"/>
  <c r="H163" i="7"/>
  <c r="H162" s="1"/>
  <c r="C27" i="25"/>
  <c r="G10" i="32"/>
  <c r="U33" i="40"/>
  <c r="V33" s="1"/>
  <c r="G10" i="17"/>
  <c r="K21" i="40"/>
  <c r="L21" s="1"/>
  <c r="E27" i="6"/>
  <c r="D10" i="5" s="1"/>
  <c r="G10" i="19"/>
  <c r="P21" i="40"/>
  <c r="Q21" s="1"/>
  <c r="D9" i="5"/>
  <c r="D9" i="40"/>
  <c r="E12" i="6"/>
  <c r="G16" i="14"/>
  <c r="F7" i="13" s="1"/>
  <c r="G10" i="11"/>
  <c r="K10" i="40"/>
  <c r="L10" s="1"/>
  <c r="G10" i="27"/>
  <c r="K33" i="40"/>
  <c r="L33" s="1"/>
  <c r="C8" i="23"/>
  <c r="D8" s="1"/>
  <c r="G8" s="1"/>
  <c r="AQ29" i="7"/>
  <c r="G10" i="24"/>
  <c r="F33" i="40"/>
  <c r="G33" s="1"/>
  <c r="F15" i="25"/>
  <c r="F27" s="1"/>
  <c r="E11" i="24" s="1"/>
  <c r="E34" i="40" s="1"/>
  <c r="C16" i="25"/>
  <c r="D7" i="6"/>
  <c r="D28" s="1"/>
  <c r="C12"/>
  <c r="C26" i="23"/>
  <c r="E24"/>
  <c r="AP163" i="7"/>
  <c r="AP162" s="1"/>
  <c r="D6" i="23"/>
  <c r="G6" s="1"/>
  <c r="BE163" i="7"/>
  <c r="BE162" s="1"/>
  <c r="C14" i="31"/>
  <c r="C27" s="1"/>
  <c r="BF79" i="7"/>
  <c r="BF68" i="50" s="1"/>
  <c r="BE67" i="7"/>
  <c r="D6" i="31"/>
  <c r="D11" s="1"/>
  <c r="C6" i="30" s="1"/>
  <c r="M29" i="40" s="1"/>
  <c r="C11" i="31"/>
  <c r="D6" i="33"/>
  <c r="D27" s="1"/>
  <c r="C11" i="32" s="1"/>
  <c r="R34" i="40" s="1"/>
  <c r="C11" i="33"/>
  <c r="C27"/>
  <c r="C16"/>
  <c r="F15" i="20"/>
  <c r="F27" s="1"/>
  <c r="E11" i="19" s="1"/>
  <c r="O22" i="40" s="1"/>
  <c r="C16" i="20"/>
  <c r="D6"/>
  <c r="D11" s="1"/>
  <c r="C6" i="19" s="1"/>
  <c r="M17" i="40" s="1"/>
  <c r="C27" i="20"/>
  <c r="C11"/>
  <c r="AF163" i="7"/>
  <c r="AF162" s="1"/>
  <c r="D6" i="18"/>
  <c r="G6" s="1"/>
  <c r="C11"/>
  <c r="D6" i="16"/>
  <c r="D27" s="1"/>
  <c r="C11" i="15" s="1"/>
  <c r="C22" i="40" s="1"/>
  <c r="C11" i="16"/>
  <c r="C27"/>
  <c r="F15"/>
  <c r="F27" s="1"/>
  <c r="E11" i="15" s="1"/>
  <c r="E22" i="40" s="1"/>
  <c r="C16" i="16"/>
  <c r="D6" i="12"/>
  <c r="D6" i="14"/>
  <c r="AZ86" i="7"/>
  <c r="AU165"/>
  <c r="AQ86"/>
  <c r="AQ75" i="50" s="1"/>
  <c r="C15" i="23"/>
  <c r="BA14" i="7"/>
  <c r="BA16" i="50" s="1"/>
  <c r="C6" i="28"/>
  <c r="AG86" i="7"/>
  <c r="AG75" i="50" s="1"/>
  <c r="C15" i="18"/>
  <c r="C27" s="1"/>
  <c r="E19" i="14"/>
  <c r="D8" i="13" s="1"/>
  <c r="N8" i="40" s="1"/>
  <c r="G18" i="14"/>
  <c r="G19" s="1"/>
  <c r="F8" i="13" s="1"/>
  <c r="E19" i="18"/>
  <c r="D8" i="17" s="1"/>
  <c r="I19" i="40" s="1"/>
  <c r="G18" i="18"/>
  <c r="G19" s="1"/>
  <c r="F8" i="17" s="1"/>
  <c r="E19" i="23"/>
  <c r="D8" i="22" s="1"/>
  <c r="S19" i="40" s="1"/>
  <c r="G18" i="23"/>
  <c r="G19" s="1"/>
  <c r="F8" i="22" s="1"/>
  <c r="E19" i="28"/>
  <c r="D8" i="27" s="1"/>
  <c r="I31" i="40" s="1"/>
  <c r="G18" i="28"/>
  <c r="G19" s="1"/>
  <c r="F8" i="27" s="1"/>
  <c r="E19" i="33"/>
  <c r="D8" i="32" s="1"/>
  <c r="S31" i="40" s="1"/>
  <c r="G18" i="33"/>
  <c r="G19" s="1"/>
  <c r="F8" i="32" s="1"/>
  <c r="G21" i="12"/>
  <c r="G22" s="1"/>
  <c r="F9" i="11" s="1"/>
  <c r="E22" i="12"/>
  <c r="D9" i="11" s="1"/>
  <c r="I9" i="40" s="1"/>
  <c r="E22" i="16"/>
  <c r="D9" i="15" s="1"/>
  <c r="D20" i="40" s="1"/>
  <c r="G21" i="16"/>
  <c r="G22" s="1"/>
  <c r="F9" i="15" s="1"/>
  <c r="E22" i="20"/>
  <c r="D9" i="19" s="1"/>
  <c r="N20" i="40" s="1"/>
  <c r="G21" i="20"/>
  <c r="G22" s="1"/>
  <c r="F9" i="19" s="1"/>
  <c r="E22" i="25"/>
  <c r="D9" i="24" s="1"/>
  <c r="D32" i="40" s="1"/>
  <c r="G21" i="25"/>
  <c r="G22" s="1"/>
  <c r="F9" i="24" s="1"/>
  <c r="E22" i="31"/>
  <c r="D9" i="30" s="1"/>
  <c r="N32" i="40" s="1"/>
  <c r="G21" i="31"/>
  <c r="G22" s="1"/>
  <c r="F9" i="30" s="1"/>
  <c r="G18" i="12"/>
  <c r="G19" s="1"/>
  <c r="F8" i="11" s="1"/>
  <c r="E19" i="12"/>
  <c r="D8" i="11" s="1"/>
  <c r="I8" i="40" s="1"/>
  <c r="E19" i="16"/>
  <c r="D8" i="15" s="1"/>
  <c r="D19" i="40" s="1"/>
  <c r="G18" i="16"/>
  <c r="G19" s="1"/>
  <c r="F8" i="15" s="1"/>
  <c r="E19" i="20"/>
  <c r="D8" i="19" s="1"/>
  <c r="N19" i="40" s="1"/>
  <c r="G18" i="20"/>
  <c r="G19" s="1"/>
  <c r="F8" i="19" s="1"/>
  <c r="E19" i="25"/>
  <c r="D8" i="24" s="1"/>
  <c r="D31" i="40" s="1"/>
  <c r="G18" i="25"/>
  <c r="G19" s="1"/>
  <c r="F8" i="24" s="1"/>
  <c r="E19" i="31"/>
  <c r="D8" i="30" s="1"/>
  <c r="N31" i="40" s="1"/>
  <c r="G18" i="31"/>
  <c r="G19" s="1"/>
  <c r="F8" i="30" s="1"/>
  <c r="E22" i="14"/>
  <c r="D9" i="13" s="1"/>
  <c r="N9" i="40" s="1"/>
  <c r="G21" i="14"/>
  <c r="G22" s="1"/>
  <c r="F9" i="13" s="1"/>
  <c r="E22" i="18"/>
  <c r="D9" i="17" s="1"/>
  <c r="I20" i="40" s="1"/>
  <c r="G21" i="18"/>
  <c r="G22" s="1"/>
  <c r="F9" i="17" s="1"/>
  <c r="E22" i="28"/>
  <c r="D9" i="27" s="1"/>
  <c r="I32" i="40" s="1"/>
  <c r="G21" i="28"/>
  <c r="G22" s="1"/>
  <c r="F9" i="27" s="1"/>
  <c r="E22" i="33"/>
  <c r="D9" i="32" s="1"/>
  <c r="S32" i="40" s="1"/>
  <c r="G21" i="33"/>
  <c r="G22" s="1"/>
  <c r="F9" i="32" s="1"/>
  <c r="E27" i="18"/>
  <c r="D11" i="17" s="1"/>
  <c r="I22" i="40" s="1"/>
  <c r="E27" i="28"/>
  <c r="D11" i="27" s="1"/>
  <c r="I34" i="40" s="1"/>
  <c r="D27" i="25"/>
  <c r="C11" i="24" s="1"/>
  <c r="C34" i="40" s="1"/>
  <c r="G6" i="25"/>
  <c r="G11" s="1"/>
  <c r="F6" i="24" s="1"/>
  <c r="D11" i="25"/>
  <c r="C6" i="24" s="1"/>
  <c r="C29" i="40" s="1"/>
  <c r="F16" i="33"/>
  <c r="E7" i="32" s="1"/>
  <c r="T30" i="40" s="1"/>
  <c r="G15" i="33"/>
  <c r="G16" s="1"/>
  <c r="F7" i="32" s="1"/>
  <c r="F16" i="31"/>
  <c r="E7" i="30" s="1"/>
  <c r="O30" i="40" s="1"/>
  <c r="G15" i="31"/>
  <c r="F15" i="12"/>
  <c r="F27" s="1"/>
  <c r="E11" i="11" s="1"/>
  <c r="J11" i="40" s="1"/>
  <c r="C16" i="12"/>
  <c r="E27" i="14"/>
  <c r="D11" i="13" s="1"/>
  <c r="N11" i="40" s="1"/>
  <c r="E27" i="33"/>
  <c r="D11" i="32" s="1"/>
  <c r="S34" i="40" s="1"/>
  <c r="F8" i="5"/>
  <c r="G8" s="1"/>
  <c r="AK162" i="7"/>
  <c r="BJ162"/>
  <c r="AA162"/>
  <c r="G15" i="16" l="1"/>
  <c r="G16" s="1"/>
  <c r="F7" i="15" s="1"/>
  <c r="AN41" i="52"/>
  <c r="AN40" s="1"/>
  <c r="AN43" s="1"/>
  <c r="BC41"/>
  <c r="BC40" s="1"/>
  <c r="BC43" s="1"/>
  <c r="C15" i="28"/>
  <c r="C16" s="1"/>
  <c r="AZ75" i="50"/>
  <c r="H155"/>
  <c r="H158" s="1"/>
  <c r="H146"/>
  <c r="I146" s="1"/>
  <c r="J25" i="53"/>
  <c r="K25" s="1"/>
  <c r="J25" i="52"/>
  <c r="BK23" i="53"/>
  <c r="BK23" i="52"/>
  <c r="BN23"/>
  <c r="BN68" i="50"/>
  <c r="J41" i="53"/>
  <c r="J40" s="1"/>
  <c r="J43" s="1"/>
  <c r="BF67" i="7"/>
  <c r="BF56" i="50" s="1"/>
  <c r="BE56"/>
  <c r="AX10" i="52"/>
  <c r="AX10" i="53"/>
  <c r="BJ155" i="50"/>
  <c r="BJ158" s="1"/>
  <c r="BJ146"/>
  <c r="BK146" s="1"/>
  <c r="BE155"/>
  <c r="BE158" s="1"/>
  <c r="BE146"/>
  <c r="BF146" s="1"/>
  <c r="I67" i="7"/>
  <c r="I56" i="50" s="1"/>
  <c r="H56"/>
  <c r="BA7" i="7"/>
  <c r="BA6" i="50" s="1"/>
  <c r="AZ6"/>
  <c r="BH41" i="53"/>
  <c r="BH40" s="1"/>
  <c r="BH43" s="1"/>
  <c r="D14" i="31"/>
  <c r="D16" s="1"/>
  <c r="C7" i="30" s="1"/>
  <c r="M30" i="40" s="1"/>
  <c r="AJ10" i="53"/>
  <c r="AI41"/>
  <c r="AI40" s="1"/>
  <c r="AI43" s="1"/>
  <c r="AJ10" i="52"/>
  <c r="AI41"/>
  <c r="AI40" s="1"/>
  <c r="AI43" s="1"/>
  <c r="AP155" i="50"/>
  <c r="AP158" s="1"/>
  <c r="AP146"/>
  <c r="AQ146" s="1"/>
  <c r="AK155"/>
  <c r="AK158" s="1"/>
  <c r="AK146"/>
  <c r="AL146" s="1"/>
  <c r="AT10" i="52"/>
  <c r="AS41"/>
  <c r="AS40" s="1"/>
  <c r="AS43" s="1"/>
  <c r="AT10" i="53"/>
  <c r="AS41"/>
  <c r="AS40" s="1"/>
  <c r="AS43" s="1"/>
  <c r="AE10"/>
  <c r="AE10" i="52"/>
  <c r="AD25" i="53"/>
  <c r="AE25" s="1"/>
  <c r="AD25" i="52"/>
  <c r="AE25" s="1"/>
  <c r="AF146" i="50"/>
  <c r="AG146" s="1"/>
  <c r="AF155"/>
  <c r="AF158" s="1"/>
  <c r="Z10" i="52"/>
  <c r="Y41"/>
  <c r="Y40" s="1"/>
  <c r="Y43" s="1"/>
  <c r="AA146" i="50"/>
  <c r="AA155"/>
  <c r="AA158" s="1"/>
  <c r="Z10" i="53"/>
  <c r="Y41"/>
  <c r="Y40" s="1"/>
  <c r="Y43" s="1"/>
  <c r="G21" i="23"/>
  <c r="G22" s="1"/>
  <c r="F9" i="22" s="1"/>
  <c r="G9" s="1"/>
  <c r="C16" i="31"/>
  <c r="D27" i="18"/>
  <c r="C11" i="17" s="1"/>
  <c r="H22" i="40" s="1"/>
  <c r="E27" i="23"/>
  <c r="D11" i="22" s="1"/>
  <c r="S22" i="40" s="1"/>
  <c r="AF165" i="7"/>
  <c r="G11" i="23"/>
  <c r="F6" i="22" s="1"/>
  <c r="G6" s="1"/>
  <c r="D10" i="40"/>
  <c r="G6" i="20"/>
  <c r="G11" s="1"/>
  <c r="F6" i="19" s="1"/>
  <c r="G6" s="1"/>
  <c r="D11" i="40"/>
  <c r="D27" i="20"/>
  <c r="C11" i="19" s="1"/>
  <c r="M22" i="40" s="1"/>
  <c r="G15" i="20"/>
  <c r="G16" s="1"/>
  <c r="F7" i="19" s="1"/>
  <c r="P18" i="40" s="1"/>
  <c r="Q18" s="1"/>
  <c r="F16" i="25"/>
  <c r="E7" i="24" s="1"/>
  <c r="E30" i="40" s="1"/>
  <c r="F16" i="20"/>
  <c r="E7" i="19" s="1"/>
  <c r="O18" i="40" s="1"/>
  <c r="D11" i="16"/>
  <c r="C6" i="15" s="1"/>
  <c r="C17" i="40" s="1"/>
  <c r="C27" i="23"/>
  <c r="G15" i="25"/>
  <c r="G16" s="1"/>
  <c r="F7" i="24" s="1"/>
  <c r="F30" i="40" s="1"/>
  <c r="G30" s="1"/>
  <c r="G6" i="33"/>
  <c r="G27" s="1"/>
  <c r="F11" i="32" s="1"/>
  <c r="D12" i="6"/>
  <c r="C6" i="5" s="1"/>
  <c r="F10"/>
  <c r="G10" s="1"/>
  <c r="F16" i="16"/>
  <c r="E7" i="15" s="1"/>
  <c r="E18" i="40" s="1"/>
  <c r="D11" i="18"/>
  <c r="C6" i="17" s="1"/>
  <c r="H17" i="40" s="1"/>
  <c r="D11" i="33"/>
  <c r="C6" i="32" s="1"/>
  <c r="R29" i="40" s="1"/>
  <c r="C7"/>
  <c r="G7" i="15"/>
  <c r="F18" i="40"/>
  <c r="G18" s="1"/>
  <c r="G6" i="31"/>
  <c r="G11" s="1"/>
  <c r="F6" i="30" s="1"/>
  <c r="G9" i="17"/>
  <c r="K20" i="40"/>
  <c r="L20" s="1"/>
  <c r="G8" i="19"/>
  <c r="P19" i="40"/>
  <c r="Q19" s="1"/>
  <c r="G8" i="32"/>
  <c r="U31" i="40"/>
  <c r="V31" s="1"/>
  <c r="G8" i="13"/>
  <c r="P8" i="40"/>
  <c r="Q8" s="1"/>
  <c r="G7" i="13"/>
  <c r="P7" i="40"/>
  <c r="Q7" s="1"/>
  <c r="G6" i="12"/>
  <c r="G7" i="32"/>
  <c r="U30" i="40"/>
  <c r="V30" s="1"/>
  <c r="G6" i="16"/>
  <c r="G27" s="1"/>
  <c r="F11" i="15" s="1"/>
  <c r="G6" i="14"/>
  <c r="G8" i="11"/>
  <c r="K8" i="40"/>
  <c r="L8" s="1"/>
  <c r="D6" i="5"/>
  <c r="D6" i="40"/>
  <c r="F16" i="6"/>
  <c r="C17"/>
  <c r="G9" i="11"/>
  <c r="K9" i="40"/>
  <c r="L9" s="1"/>
  <c r="G7" i="6"/>
  <c r="G12" s="1"/>
  <c r="D27" i="23"/>
  <c r="C11" i="22" s="1"/>
  <c r="R22" i="40" s="1"/>
  <c r="G9" i="27"/>
  <c r="K32" i="40"/>
  <c r="L32" s="1"/>
  <c r="G8" i="30"/>
  <c r="P31" i="40"/>
  <c r="Q31" s="1"/>
  <c r="G9" i="15"/>
  <c r="F20" i="40"/>
  <c r="G20" s="1"/>
  <c r="G8" i="22"/>
  <c r="U19" i="40"/>
  <c r="V19" s="1"/>
  <c r="C11" i="23"/>
  <c r="D11"/>
  <c r="C6" i="22" s="1"/>
  <c r="R17" i="40" s="1"/>
  <c r="G9" i="32"/>
  <c r="U32" i="40"/>
  <c r="V32" s="1"/>
  <c r="U20"/>
  <c r="V20" s="1"/>
  <c r="G9" i="13"/>
  <c r="P9" i="40"/>
  <c r="Q9" s="1"/>
  <c r="G8" i="15"/>
  <c r="F19" i="40"/>
  <c r="G19" s="1"/>
  <c r="G9" i="30"/>
  <c r="P32" i="40"/>
  <c r="Q32" s="1"/>
  <c r="G9" i="19"/>
  <c r="P20" i="40"/>
  <c r="Q20" s="1"/>
  <c r="G8" i="27"/>
  <c r="K31" i="40"/>
  <c r="L31" s="1"/>
  <c r="G8" i="17"/>
  <c r="K19" i="40"/>
  <c r="L19" s="1"/>
  <c r="BE165" i="7"/>
  <c r="G9" i="24"/>
  <c r="F32" i="40"/>
  <c r="G32" s="1"/>
  <c r="G8" i="24"/>
  <c r="F31" i="40"/>
  <c r="G31" s="1"/>
  <c r="G6" i="24"/>
  <c r="F29" i="40"/>
  <c r="G29" s="1"/>
  <c r="C11" i="5"/>
  <c r="C11" i="40"/>
  <c r="E26" i="23"/>
  <c r="D10" i="22" s="1"/>
  <c r="S21" i="40" s="1"/>
  <c r="G24" i="23"/>
  <c r="G26" s="1"/>
  <c r="F10" i="22" s="1"/>
  <c r="F15" i="23"/>
  <c r="F27" s="1"/>
  <c r="E11" i="22" s="1"/>
  <c r="T22" i="40" s="1"/>
  <c r="C16" i="23"/>
  <c r="AZ67" i="7"/>
  <c r="AZ163"/>
  <c r="AZ162" s="1"/>
  <c r="BA86"/>
  <c r="BA75" i="50" s="1"/>
  <c r="D6" i="28"/>
  <c r="D27" s="1"/>
  <c r="C11" i="27" s="1"/>
  <c r="H34" i="40" s="1"/>
  <c r="C11" i="28"/>
  <c r="C27"/>
  <c r="G11" i="18"/>
  <c r="F6" i="17" s="1"/>
  <c r="F15" i="18"/>
  <c r="F27" s="1"/>
  <c r="E11" i="17" s="1"/>
  <c r="J22" i="40" s="1"/>
  <c r="C16" i="18"/>
  <c r="AK165" i="7"/>
  <c r="AA165"/>
  <c r="AP165"/>
  <c r="G15" i="12"/>
  <c r="G16" s="1"/>
  <c r="F7" i="11" s="1"/>
  <c r="F16" i="12"/>
  <c r="E7" i="11" s="1"/>
  <c r="J7" i="40" s="1"/>
  <c r="BJ165" i="7"/>
  <c r="H165"/>
  <c r="F15" i="28" l="1"/>
  <c r="F27" s="1"/>
  <c r="E11" i="27" s="1"/>
  <c r="J34" i="40" s="1"/>
  <c r="G14" i="31"/>
  <c r="G16" s="1"/>
  <c r="F7" i="30" s="1"/>
  <c r="P30" i="40" s="1"/>
  <c r="Q30" s="1"/>
  <c r="D27" i="31"/>
  <c r="C11" i="30" s="1"/>
  <c r="M34" i="40" s="1"/>
  <c r="BA67" i="7"/>
  <c r="BA56" i="50" s="1"/>
  <c r="AZ56"/>
  <c r="AY10" i="53"/>
  <c r="AX41"/>
  <c r="AX40" s="1"/>
  <c r="AX43" s="1"/>
  <c r="AX25"/>
  <c r="AY25" s="1"/>
  <c r="AX25" i="52"/>
  <c r="AY25" s="1"/>
  <c r="AZ155" i="50"/>
  <c r="AZ158" s="1"/>
  <c r="AZ146"/>
  <c r="BA146" s="1"/>
  <c r="AY10" i="52"/>
  <c r="AX41"/>
  <c r="AX40" s="1"/>
  <c r="AX43" s="1"/>
  <c r="BQ68" i="50"/>
  <c r="BP23" i="53"/>
  <c r="BP23" i="52"/>
  <c r="BO68" i="50"/>
  <c r="K25" i="52"/>
  <c r="J41"/>
  <c r="J40" s="1"/>
  <c r="J43" s="1"/>
  <c r="BM75" i="50"/>
  <c r="AD41" i="52"/>
  <c r="AD40" s="1"/>
  <c r="AD43" s="1"/>
  <c r="AD41" i="53"/>
  <c r="AD40" s="1"/>
  <c r="AD43" s="1"/>
  <c r="AB146" i="50"/>
  <c r="P17" i="40"/>
  <c r="Q17" s="1"/>
  <c r="U17"/>
  <c r="V17" s="1"/>
  <c r="G7" i="19"/>
  <c r="G11" i="16"/>
  <c r="F6" i="15" s="1"/>
  <c r="F17" i="40" s="1"/>
  <c r="G17" s="1"/>
  <c r="G27" i="20"/>
  <c r="F11" i="19" s="1"/>
  <c r="G11" s="1"/>
  <c r="C6" i="40"/>
  <c r="D11" i="28"/>
  <c r="C6" i="27" s="1"/>
  <c r="H29" i="40" s="1"/>
  <c r="G11" i="33"/>
  <c r="F6" i="32" s="1"/>
  <c r="G6" s="1"/>
  <c r="G15" i="18"/>
  <c r="G16" s="1"/>
  <c r="F7" i="17" s="1"/>
  <c r="G7" s="1"/>
  <c r="G7" i="24"/>
  <c r="G27" i="25"/>
  <c r="F11" i="24" s="1"/>
  <c r="G11" s="1"/>
  <c r="G11" i="15"/>
  <c r="F22" i="40"/>
  <c r="G7" i="11"/>
  <c r="K7" i="40"/>
  <c r="L7" s="1"/>
  <c r="G6" i="17"/>
  <c r="K17" i="40"/>
  <c r="L17" s="1"/>
  <c r="G15" i="23"/>
  <c r="G27" s="1"/>
  <c r="F11" i="22" s="1"/>
  <c r="G10"/>
  <c r="U21" i="40"/>
  <c r="V21" s="1"/>
  <c r="G6" i="28"/>
  <c r="G11" s="1"/>
  <c r="F6" i="27" s="1"/>
  <c r="F16" i="18"/>
  <c r="E7" i="17" s="1"/>
  <c r="J18" i="40" s="1"/>
  <c r="F16" i="23"/>
  <c r="E7" i="22" s="1"/>
  <c r="T18" i="40" s="1"/>
  <c r="G15" i="28"/>
  <c r="G16" s="1"/>
  <c r="F7" i="27" s="1"/>
  <c r="G7" i="30"/>
  <c r="F17" i="6"/>
  <c r="F28"/>
  <c r="E11" i="40" s="1"/>
  <c r="G16" i="6"/>
  <c r="G17" s="1"/>
  <c r="G11" i="32"/>
  <c r="U34" i="40"/>
  <c r="G6" i="30"/>
  <c r="P29" i="40"/>
  <c r="Q29" s="1"/>
  <c r="F6" i="5"/>
  <c r="G6" s="1"/>
  <c r="F6" i="40"/>
  <c r="G6" s="1"/>
  <c r="AZ165" i="7"/>
  <c r="F16" i="28"/>
  <c r="E7" i="27" s="1"/>
  <c r="J30" i="40" s="1"/>
  <c r="G27" i="31"/>
  <c r="F11" i="30" s="1"/>
  <c r="BQ23" i="52" l="1"/>
  <c r="BP68" i="50"/>
  <c r="BQ23" i="53"/>
  <c r="BR23" s="1"/>
  <c r="BS23"/>
  <c r="BQ24"/>
  <c r="BN25" i="52"/>
  <c r="BK25" i="53"/>
  <c r="BN75" i="50"/>
  <c r="BK25" i="52"/>
  <c r="BS23"/>
  <c r="BQ24"/>
  <c r="V34" i="40"/>
  <c r="F48" s="1"/>
  <c r="E48"/>
  <c r="G22"/>
  <c r="F41" s="1"/>
  <c r="E41"/>
  <c r="G6" i="15"/>
  <c r="P22" i="40"/>
  <c r="G27" i="18"/>
  <c r="F11" i="17" s="1"/>
  <c r="G11" s="1"/>
  <c r="G27" i="28"/>
  <c r="F11" i="27" s="1"/>
  <c r="G11" s="1"/>
  <c r="U29" i="40"/>
  <c r="V29" s="1"/>
  <c r="F34"/>
  <c r="K18"/>
  <c r="L18" s="1"/>
  <c r="G16" i="23"/>
  <c r="F7" i="22" s="1"/>
  <c r="U18" i="40" s="1"/>
  <c r="V18" s="1"/>
  <c r="G6" i="27"/>
  <c r="K29" i="40"/>
  <c r="L29" s="1"/>
  <c r="E11" i="5"/>
  <c r="F7"/>
  <c r="G7" s="1"/>
  <c r="F7" i="40"/>
  <c r="G7" s="1"/>
  <c r="E7" i="5"/>
  <c r="E7" i="40"/>
  <c r="G11" i="22"/>
  <c r="U22" i="40"/>
  <c r="G28" i="6"/>
  <c r="G7" i="27"/>
  <c r="K30" i="40"/>
  <c r="L30" s="1"/>
  <c r="G11" i="30"/>
  <c r="P34" i="40"/>
  <c r="C7" i="51" l="1"/>
  <c r="C11"/>
  <c r="C12" s="1"/>
  <c r="BR23" i="52"/>
  <c r="BQ75" i="50"/>
  <c r="BP25" i="52"/>
  <c r="BO75" i="50"/>
  <c r="BP25" i="53"/>
  <c r="Q22" i="40"/>
  <c r="F43" s="1"/>
  <c r="E43"/>
  <c r="V22"/>
  <c r="F44" s="1"/>
  <c r="E44"/>
  <c r="K22"/>
  <c r="G34"/>
  <c r="F45" s="1"/>
  <c r="E45"/>
  <c r="Q34"/>
  <c r="F47" s="1"/>
  <c r="E47"/>
  <c r="K34"/>
  <c r="G7" i="22"/>
  <c r="F11" i="40"/>
  <c r="F11" i="5"/>
  <c r="G11" s="1"/>
  <c r="T27" i="7"/>
  <c r="T30" i="50" s="1"/>
  <c r="V23" i="7"/>
  <c r="BQ25" i="52" l="1"/>
  <c r="BO56" i="50"/>
  <c r="BP56" s="1"/>
  <c r="BP75"/>
  <c r="BQ25" i="53"/>
  <c r="BS25"/>
  <c r="BQ26"/>
  <c r="BS25" i="52"/>
  <c r="BQ26"/>
  <c r="V163" i="7"/>
  <c r="V162" s="1"/>
  <c r="L22" i="40"/>
  <c r="F42" s="1"/>
  <c r="E42"/>
  <c r="L34"/>
  <c r="F46" s="1"/>
  <c r="E46"/>
  <c r="G11"/>
  <c r="F38" s="1"/>
  <c r="E38"/>
  <c r="V22" i="7"/>
  <c r="V25" i="50" s="1"/>
  <c r="V24" s="1"/>
  <c r="T12" i="52" l="1"/>
  <c r="T12" i="53"/>
  <c r="W24" i="50"/>
  <c r="BR25" i="53"/>
  <c r="BQ20"/>
  <c r="BR20" s="1"/>
  <c r="E7" i="51"/>
  <c r="BQ20" i="52"/>
  <c r="BR25"/>
  <c r="V155" i="50"/>
  <c r="V158" s="1"/>
  <c r="V146"/>
  <c r="V165" i="7"/>
  <c r="V7"/>
  <c r="W22"/>
  <c r="W25" i="50" s="1"/>
  <c r="C7" i="14"/>
  <c r="F7" i="51" l="1"/>
  <c r="G7" s="1"/>
  <c r="BR20" i="52"/>
  <c r="U12"/>
  <c r="T41"/>
  <c r="T40" s="1"/>
  <c r="T43" s="1"/>
  <c r="U12" i="53"/>
  <c r="T41"/>
  <c r="T40" s="1"/>
  <c r="T43" s="1"/>
  <c r="W7" i="7"/>
  <c r="W6" i="50" s="1"/>
  <c r="V6"/>
  <c r="W146"/>
  <c r="C27" i="14"/>
  <c r="D7"/>
  <c r="C11"/>
  <c r="D11" l="1"/>
  <c r="C6" i="13" s="1"/>
  <c r="M6" i="40" s="1"/>
  <c r="G7" i="14"/>
  <c r="D27"/>
  <c r="C11" i="13" s="1"/>
  <c r="M11" i="40" s="1"/>
  <c r="G11" i="14" l="1"/>
  <c r="F6" i="13" s="1"/>
  <c r="G27" i="14"/>
  <c r="F11" i="13" s="1"/>
  <c r="G11" l="1"/>
  <c r="P11" i="40"/>
  <c r="P6"/>
  <c r="Q6" s="1"/>
  <c r="G6" i="13"/>
  <c r="Q11" i="40" l="1"/>
  <c r="F40" s="1"/>
  <c r="E40"/>
  <c r="P39" i="7" l="1"/>
  <c r="L39" s="1"/>
  <c r="Q29" l="1"/>
  <c r="Q163" s="1"/>
  <c r="Q162" s="1"/>
  <c r="C8" i="12"/>
  <c r="Q155" i="50" l="1"/>
  <c r="Q158" s="1"/>
  <c r="Q146"/>
  <c r="Q7" i="7"/>
  <c r="R29"/>
  <c r="Q165"/>
  <c r="C27" i="12"/>
  <c r="D8"/>
  <c r="C11"/>
  <c r="R146" i="50" l="1"/>
  <c r="BN146"/>
  <c r="BN145" s="1"/>
  <c r="R7" i="7"/>
  <c r="R6" i="50" s="1"/>
  <c r="Q6"/>
  <c r="D27" i="12"/>
  <c r="C11" i="11" s="1"/>
  <c r="H11" i="40" s="1"/>
  <c r="D11" i="12"/>
  <c r="C6" i="11" s="1"/>
  <c r="H6" i="40" s="1"/>
  <c r="G8" i="12"/>
  <c r="BQ145" i="50" l="1"/>
  <c r="BO145"/>
  <c r="BP36" i="53"/>
  <c r="BP36" i="52"/>
  <c r="G11" i="12"/>
  <c r="F6" i="11" s="1"/>
  <c r="G27" i="12"/>
  <c r="F11" i="11" s="1"/>
  <c r="BS36" i="52" l="1"/>
  <c r="BQ37"/>
  <c r="BO156" i="50"/>
  <c r="BO155" s="1"/>
  <c r="BO158" s="1"/>
  <c r="BQ36" i="52"/>
  <c r="BP145" i="50"/>
  <c r="BQ36" i="53"/>
  <c r="BO136" i="50"/>
  <c r="BP136" s="1"/>
  <c r="BQ37" i="53"/>
  <c r="BS36"/>
  <c r="G6" i="11"/>
  <c r="K6" i="40"/>
  <c r="L6" s="1"/>
  <c r="G11" i="11"/>
  <c r="K11" i="40"/>
  <c r="BQ41" i="53" l="1"/>
  <c r="BQ40" s="1"/>
  <c r="BQ43" s="1"/>
  <c r="BQ33"/>
  <c r="BR33" s="1"/>
  <c r="BR36"/>
  <c r="BQ41" i="52"/>
  <c r="BQ40" s="1"/>
  <c r="E10" i="51"/>
  <c r="BR36" i="52"/>
  <c r="E11" i="51"/>
  <c r="E12" s="1"/>
  <c r="BQ33" i="52"/>
  <c r="L11" i="40"/>
  <c r="F39" s="1"/>
  <c r="E39"/>
  <c r="F10" i="51" l="1"/>
  <c r="G10" s="1"/>
  <c r="BR33" i="52"/>
  <c r="F11" i="51"/>
  <c r="G11" s="1"/>
  <c r="BQ43" i="52"/>
</calcChain>
</file>

<file path=xl/sharedStrings.xml><?xml version="1.0" encoding="utf-8"?>
<sst xmlns="http://schemas.openxmlformats.org/spreadsheetml/2006/main" count="3860" uniqueCount="522">
  <si>
    <t>องค์ประกอบ</t>
  </si>
  <si>
    <t>ลำดับ</t>
  </si>
  <si>
    <t>ตัวบ่งชี้</t>
  </si>
  <si>
    <t>ประเภท
ตัวบ่งชี้</t>
  </si>
  <si>
    <t>หน่วย</t>
  </si>
  <si>
    <t>เกณฑ์การประเมิน</t>
  </si>
  <si>
    <t>เภสัช</t>
  </si>
  <si>
    <t>พยาบาล</t>
  </si>
  <si>
    <t>วิทย์</t>
  </si>
  <si>
    <t>วิศวะ</t>
  </si>
  <si>
    <t>เกษตร</t>
  </si>
  <si>
    <t>ศ.ประยุกต์</t>
  </si>
  <si>
    <t>ศิลปฯ</t>
  </si>
  <si>
    <t>บริหาร</t>
  </si>
  <si>
    <t>นิติ</t>
  </si>
  <si>
    <t>รัฐ</t>
  </si>
  <si>
    <t>คณะ</t>
  </si>
  <si>
    <t>ตัวตั้ง/
ตัวหาร</t>
  </si>
  <si>
    <t>เป้าหมาย</t>
  </si>
  <si>
    <t>ผลงาน</t>
  </si>
  <si>
    <t>คะแนน</t>
  </si>
  <si>
    <t>1. การผลิตบัณฑิต</t>
  </si>
  <si>
    <t>ผลการบริหารจัดการหลักสูตรโดยรวม</t>
  </si>
  <si>
    <t>สัดส่วน</t>
  </si>
  <si>
    <t xml:space="preserve"> - จำนวนหลักสูตรทั้งหมด</t>
  </si>
  <si>
    <t>อาจารย์ประจำคณะที่มีคุณวุฒิปริญญาเอก</t>
  </si>
  <si>
    <t>ร้อยละ</t>
  </si>
  <si>
    <t xml:space="preserve"> - จำนวนอาจารย์ประจำคณะที่มีคุณวุฒิปริญญาเอก</t>
  </si>
  <si>
    <t xml:space="preserve"> - จำนวนอาจารย์ประจำคณะทั้งหมด</t>
  </si>
  <si>
    <t>อาจารย์ประจำคณะที่ดำรงตำแหน่งทางวิชาการ</t>
  </si>
  <si>
    <t>จำนวนนักศึกษาเต็มเวลาเทียบเท่าต่อจำนวนอาจารย์ประจำ</t>
  </si>
  <si>
    <t xml:space="preserve">   - ปริญญาตรี</t>
  </si>
  <si>
    <t xml:space="preserve">   - ปริญญาโท</t>
  </si>
  <si>
    <t xml:space="preserve">   - ปริญญาเอก</t>
  </si>
  <si>
    <t>· จำนวนอาจารย์ประจำ (ไม่รวมลาศึกษาต่อ)</t>
  </si>
  <si>
    <t>· จำนวนนักศึกษาเต็มเวลาต่ออาจารย์ประจำ</t>
  </si>
  <si>
    <t>· เกณฑ์มาตรฐานจำนวนนักศึกษาเต็มเวลาต่อจำนวนอาจารย์ประจำ</t>
  </si>
  <si>
    <t>ผลการดำเนินงาน (ร้อยละ)</t>
  </si>
  <si>
    <t xml:space="preserve">การบริการนักศึกษาระดับปริญญาตรี </t>
  </si>
  <si>
    <t>ข้อ</t>
  </si>
  <si>
    <t>กิจกรรมนักศึกษาระดับปริญญาตรี</t>
  </si>
  <si>
    <t>คน</t>
  </si>
  <si>
    <t>2. การวิจัย</t>
  </si>
  <si>
    <t xml:space="preserve">ระบบและกลไกการบริหารและพัฒนางานวิจัยหรืองานสร้างสรรค์ </t>
  </si>
  <si>
    <t>เงินสนับสนุนงานวิจัยและงานสร้างสรรค์ *</t>
  </si>
  <si>
    <t xml:space="preserve"> * งบสนับสนุนจากหน่วยภายใน</t>
  </si>
  <si>
    <t xml:space="preserve"> * งบสนับสนุนจากหน่วยภายนอก</t>
  </si>
  <si>
    <t xml:space="preserve"> - จำนวนอาจารย์ประจำและนักวิจัย (นับเฉพาะที่ปฏิบัติงานจริง)</t>
  </si>
  <si>
    <t xml:space="preserve"> - จำนวนอาจารย์ประจำและนักวิจัยทั้งหมด</t>
  </si>
  <si>
    <t>3. การบริการวิชาการ</t>
  </si>
  <si>
    <t>สกอ. 3.1</t>
  </si>
  <si>
    <t xml:space="preserve">การบริการวิชาการแก่สังคม </t>
  </si>
  <si>
    <t xml:space="preserve">4. การทำนุบำรุงศิลปะและวัฒนธรรม  </t>
  </si>
  <si>
    <t>สกอ. 4.1</t>
  </si>
  <si>
    <t>ระบบและกลไกการทำนุบำรุงศิลปะและวัฒนธรรม</t>
  </si>
  <si>
    <t>5. การบริหารจัดการ</t>
  </si>
  <si>
    <t>สกอ. 5.1</t>
  </si>
  <si>
    <t>การบริหารของคณะเพื่อการกำกับติดตามผลลัพธ์ตามพันธกิจ กลุ่มสถาบัน และเอกลักษณ์ของคณะ/สถาบัน</t>
  </si>
  <si>
    <t>สกอ. 5.2</t>
  </si>
  <si>
    <t xml:space="preserve"> - ผลรวมคะแนนประเมินทุกตัวบ่งชี้</t>
  </si>
  <si>
    <t xml:space="preserve"> - จำนวนตัวบ่งชี้ที่ประเมิน</t>
  </si>
  <si>
    <t>คะแนนการประเมินเฉลี่ย (สกอ.)</t>
  </si>
  <si>
    <t>ผลการประเมิน</t>
  </si>
  <si>
    <t>I</t>
  </si>
  <si>
    <t>P</t>
  </si>
  <si>
    <t>O</t>
  </si>
  <si>
    <t>รวม</t>
  </si>
  <si>
    <t>เฉลี่ยรวมทุกตัวบ่งชี้ของทุกองค์ประกอบ</t>
  </si>
  <si>
    <t>ตาราง ป 2-1</t>
  </si>
  <si>
    <t>องค์ประกอบคุณภาพ</t>
  </si>
  <si>
    <t>ค่าน้ำหนัก</t>
  </si>
  <si>
    <t>ผลการประเมินโดยคณะกรรมการ</t>
  </si>
  <si>
    <t>คะแนนการประเมินเฉลี่ย สกอ.</t>
  </si>
  <si>
    <t>ประเภท KPI (สกอ.)</t>
  </si>
  <si>
    <t>ตามเกณฑ์ส.ก.อ.</t>
  </si>
  <si>
    <t>Input</t>
  </si>
  <si>
    <t>process</t>
  </si>
  <si>
    <t>output</t>
  </si>
  <si>
    <t>เฉลี่ย</t>
  </si>
  <si>
    <t>เฉลี่ยรวมทั้งหมด</t>
  </si>
  <si>
    <t>แพทย์</t>
  </si>
  <si>
    <t>รัฐฯ</t>
  </si>
  <si>
    <t xml:space="preserve"> - ร้อยละหลักสูตรที่ได้มาตรฐาน สกอ.</t>
  </si>
  <si>
    <t xml:space="preserve"> - ป.ตรี</t>
  </si>
  <si>
    <t xml:space="preserve"> - ป.โท</t>
  </si>
  <si>
    <t xml:space="preserve"> - ป.เอก</t>
  </si>
  <si>
    <t>จำนวนอาจารย์ที่มีตำแหน่งทางวิชาการทั้งหมด</t>
  </si>
  <si>
    <t xml:space="preserve"> - ตำแหน่ง ผศ.</t>
  </si>
  <si>
    <t xml:space="preserve"> - ตำแหน่ง รศ.</t>
  </si>
  <si>
    <t xml:space="preserve"> - ตำแหน่ง ศ.</t>
  </si>
  <si>
    <t xml:space="preserve"> - อาจารย์ (ไม่มีตำแหน่งทางวิชาการ)</t>
  </si>
  <si>
    <t xml:space="preserve"> - ระดับบัณฑิตศึกษา (รวม โท - เอก)</t>
  </si>
  <si>
    <t xml:space="preserve"> - รวมจำนวนผลงานวิจัย</t>
  </si>
  <si>
    <t xml:space="preserve"> - ผลรวมถ่วงน้ำหนักผลงานวิจัย</t>
  </si>
  <si>
    <t>ค่าถ่วงน้ำหนัก</t>
  </si>
  <si>
    <t xml:space="preserve"> - รวมจำนวนผลงานสร้างสรรค์</t>
  </si>
  <si>
    <t xml:space="preserve"> - ผลรวมถ่วงน้ำหนักผลงานสร้างสรรค์</t>
  </si>
  <si>
    <t xml:space="preserve">ผลงานวิชาการของอาจารย์ประจำและนักวิจัย </t>
  </si>
  <si>
    <t xml:space="preserve">  -   ผลงานได้รับการจดอนุสิทธิบัตร  (0.40)</t>
  </si>
  <si>
    <t xml:space="preserve">  -   ผลงานได้รับการจดสิทธิบัตร (1.00)</t>
  </si>
  <si>
    <t xml:space="preserve">  -   ผลงานวิชาการรับใช้สังคมที่ผ่านการประเมินตำแหน่งทางวิชาการแล้ว (1.00)</t>
  </si>
  <si>
    <t xml:space="preserve"> -   ผลงานวิจัยที่หน่วยงานหรือองค์กรระดับชาติว่าจ้างให้ดำเนินการ (1.00)</t>
  </si>
  <si>
    <t xml:space="preserve">  -   ผลงานค้นพบพันธุ์พืช พันธุ์สัตว์ ที่ค้นพบใหม่และได้รับการจดทะเบียน (1.00)</t>
  </si>
  <si>
    <t xml:space="preserve"> - งานสร้างสรรค์ที่มีการเผยแพร่สู่สาธารณะในลักษณะใดลักษณะหนึ่ง หรือผ่านสื่ออิเล็กทรอนิกส์ online (0.20)</t>
  </si>
  <si>
    <t xml:space="preserve"> - งานสร้างสรรค์ที่ได้รับการเผยแพร่ในระดับสถาบัน (0.40)</t>
  </si>
  <si>
    <t xml:space="preserve"> - งานสร้างสรรค์ที่ได้รับการเผยแพร่ในระดับชาติ (0.60)</t>
  </si>
  <si>
    <t xml:space="preserve"> - งานสร้างสรรค์ที่ได้รับการเผยแพร่ในระดับความร่วมมือระหว่างประเทศ (0.80)</t>
  </si>
  <si>
    <t xml:space="preserve"> - งานสร้างสรรค์ที่ได้รับการเผยแพร่ในระดับภูมิภาคอาเซียน/นานาชาติ (1.00)</t>
  </si>
  <si>
    <t>6. มีผลการประเมินคุณภาพทุกหลักสูตรผ่านองค์ประกอบที่ 1 การกำกับมาตรฐาน</t>
  </si>
  <si>
    <t>ระดับ</t>
  </si>
  <si>
    <t>หลักสูตร</t>
  </si>
  <si>
    <t>1.1 การบริหารจัดการหลักสูตรตามเกณฑ์มาตรฐานหลักสูตรที่กำหนดโดย สกอ.</t>
  </si>
  <si>
    <t>องค์ประกอบที่ 1 การผลิตบัณฑิต</t>
  </si>
  <si>
    <t xml:space="preserve">1.2 อาจารย์ประจำคณะที่มีคุณวุฒิปริญญาเอก </t>
  </si>
  <si>
    <t xml:space="preserve">1.3 อาจารย์ประจำคณะที่ดำรงตำแหน่งทางวิชาการ </t>
  </si>
  <si>
    <t xml:space="preserve">1.4 จำนวนนักศึกษาเต็มเวลาเทียบเท่าต่อจำนวนอาจารย์ประจำ </t>
  </si>
  <si>
    <t xml:space="preserve">1.5 การบริการนักศึกษาระดับปริญญาตรี  </t>
  </si>
  <si>
    <t xml:space="preserve">1.6 กิจกรรมนักศึกษาระดับปริญญาตรี </t>
  </si>
  <si>
    <t>องค์ประกอบที่ 2 การวิจัย</t>
  </si>
  <si>
    <t xml:space="preserve">2.1 ระบบและกลไกการบริหารและพัฒนางานวิจัยหรืองานสร้างสรรค์  </t>
  </si>
  <si>
    <t xml:space="preserve">2.2 เงินสนับสนุนงานวิจัยและงานสร้างสรรค์ </t>
  </si>
  <si>
    <t xml:space="preserve">2.3 ผลงานวิชาการของอาจารย์ประจำและนักวิจัย </t>
  </si>
  <si>
    <t>องค์ประกอบที่ 3 การบริการวิชาการ</t>
  </si>
  <si>
    <t xml:space="preserve">3.1 การบริการวิชาการแก่สังคม  </t>
  </si>
  <si>
    <t>องค์ประกอบที่ 4 การทำนุบำรุงศิลปะและวัฒนธรรม</t>
  </si>
  <si>
    <t xml:space="preserve">4.1 ระบบและกลไกการทำนุบำรุงศิลปะและวัฒนธรรม </t>
  </si>
  <si>
    <t>องค์ประกอบที่ 5 การบริหารจัดการ</t>
  </si>
  <si>
    <t xml:space="preserve">5.1 การบริหารของคณะเพื่อการกำกับติดตามผลลัพธ์ตามพันธกิจ กลุ่มสถาบัน และเอกลักษณ์ฯ </t>
  </si>
  <si>
    <t xml:space="preserve">5.2 ระบบการประกันคุณภาพหลักสูตร </t>
  </si>
  <si>
    <t>ค่าเป้าหมาย ระดับคณะ  ปีการศึกษา 2557</t>
  </si>
  <si>
    <t>ค่าเป้าหมาย (ข้อ/ร้อยละ/สัดส่วน)</t>
  </si>
  <si>
    <t>ประเมินตนเอง (รอบ 12 เดือน)</t>
  </si>
  <si>
    <t xml:space="preserve"> - กลุ่มวิทย์เทคโนฯ คะแนนเต็ม 5 = ร้อยละ 30 ขึ้นไป 
 - กลุ่มวิทย์สุขภาพ คะแนนเต็ม 5 = ร้อยละ 30 ขึ้นไป
 - กลุ่มมนุษย์ฯ คะแนนเต็ม 5 = ร้อยละ 20 ขึ้นไป  </t>
  </si>
  <si>
    <t xml:space="preserve"> - กลุ่มวิทย์เทคโนฯ คะแนนเต็ม 5 = 60,000 บาทขึ้นไปต่อคน 
 - กลุ่มวิทย์สุขภาพ คะแนนเต็ม 5 = 50,000 บาทขึ้นไปต่อคน 
 - กลุ่มมนุษย์ฯ คะแนนเต็ม 5 = 25,000 บาทขึ้นไปต่อคน  </t>
  </si>
  <si>
    <t>ผลประเมิน</t>
  </si>
  <si>
    <t xml:space="preserve"> - จำนวนหลักสูตร ที่ผ่าน อ.1 ระดับหลักสูตร</t>
  </si>
  <si>
    <t xml:space="preserve"> - ผลรวมของค่าคะแนนประเมินของทุกหลักสูตร 
(คะแนน อ.2-6 หลักสูตร)</t>
  </si>
  <si>
    <r>
      <t xml:space="preserve"> - จำนวนหลักสูตรที่</t>
    </r>
    <r>
      <rPr>
        <b/>
        <u/>
        <sz val="16"/>
        <rFont val="TH SarabunPSK"/>
        <family val="2"/>
      </rPr>
      <t xml:space="preserve"> </t>
    </r>
    <r>
      <rPr>
        <b/>
        <u/>
        <sz val="16"/>
        <color rgb="FFC00000"/>
        <rFont val="TH SarabunPSK"/>
        <family val="2"/>
      </rPr>
      <t>ไม่ผ่าน อ.1 ระดับหลักสูตร</t>
    </r>
  </si>
  <si>
    <r>
      <t>1.</t>
    </r>
    <r>
      <rPr>
        <sz val="16"/>
        <rFont val="Times New Roman"/>
        <family val="1"/>
      </rPr>
      <t>  </t>
    </r>
    <r>
      <rPr>
        <sz val="16"/>
        <rFont val="TH SarabunPSK"/>
        <family val="2"/>
      </rPr>
      <t>จัดบริการให้คำปรึกษาทางวิชาการ และการใช้ชีวิตแก่นักศึกษาในคณะ</t>
    </r>
  </si>
  <si>
    <r>
      <t>3.</t>
    </r>
    <r>
      <rPr>
        <sz val="16"/>
        <rFont val="Times New Roman"/>
        <family val="1"/>
      </rPr>
      <t>  </t>
    </r>
    <r>
      <rPr>
        <sz val="16"/>
        <rFont val="TH SarabunPSK"/>
        <family val="2"/>
      </rPr>
      <t>จัดกิจกรรมเตรียมความพร้อมเพื่อการทำงานเมื่อสำเร็จการศึกษาแก่นักศึกษา</t>
    </r>
  </si>
  <si>
    <r>
      <t>5.</t>
    </r>
    <r>
      <rPr>
        <sz val="16"/>
        <rFont val="Times New Roman"/>
        <family val="1"/>
      </rPr>
      <t>  </t>
    </r>
    <r>
      <rPr>
        <sz val="16"/>
        <rFont val="TH SarabunPSK"/>
        <family val="2"/>
      </rPr>
      <t>นำผลการประเมินจากข้อ 4 มาปรับปรุงพัฒนาการให้บริการและการให้ข้อมูล เพื่อส่งให้ผลการประเมินสูงขึ้นหรือเป็นไปตามความคาดหวังของนักศึกษา</t>
    </r>
  </si>
  <si>
    <r>
      <t>6.</t>
    </r>
    <r>
      <rPr>
        <sz val="16"/>
        <rFont val="Times New Roman"/>
        <family val="1"/>
      </rPr>
      <t xml:space="preserve">  </t>
    </r>
    <r>
      <rPr>
        <sz val="16"/>
        <rFont val="TH SarabunPSK"/>
        <family val="2"/>
      </rPr>
      <t>ให้ข้อมูลและความรู้ที่เป็นประโยชน์ในการประกอบอาชีพแก่ศิษย์เก่า</t>
    </r>
  </si>
  <si>
    <r>
      <t>1.</t>
    </r>
    <r>
      <rPr>
        <sz val="16"/>
        <rFont val="Times New Roman"/>
        <family val="1"/>
      </rPr>
      <t xml:space="preserve">  </t>
    </r>
    <r>
      <rPr>
        <sz val="16"/>
        <rFont val="TH SarabunPSK"/>
        <family val="2"/>
      </rPr>
      <t xml:space="preserve">จัดทำแผนการจัดกิจกรรมพัฒนานักศึกษาในภาพรวมของคณะ </t>
    </r>
    <r>
      <rPr>
        <u/>
        <sz val="16"/>
        <rFont val="TH SarabunPSK"/>
        <family val="2"/>
      </rPr>
      <t>โดยให้นักศึกษามีส่วนร่วม</t>
    </r>
    <r>
      <rPr>
        <sz val="16"/>
        <rFont val="TH SarabunPSK"/>
        <family val="2"/>
      </rPr>
      <t>ในการจัดทำแผนและการจัดกิจกรรม</t>
    </r>
  </si>
  <si>
    <r>
      <t>2.</t>
    </r>
    <r>
      <rPr>
        <sz val="16"/>
        <rFont val="Times New Roman"/>
        <family val="1"/>
      </rPr>
      <t xml:space="preserve">  </t>
    </r>
    <r>
      <rPr>
        <sz val="16"/>
        <rFont val="TH SarabunPSK"/>
        <family val="2"/>
      </rPr>
      <t>ในแผนการจัดกิจกรรมพัฒนานักศึกษา ให้ดำเนินกิจกรรมที่ส่งเสริมคุณลักษณะบัณฑิตตามมาตรฐานผลการเรียนรู้ตามกรอบมาตรฐานคุณวุฒิแห่งชาติ 5 ประการ ให้ครบถ้วน ประกอบด้วย</t>
    </r>
  </si>
  <si>
    <r>
      <t>(1)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คุณธรรม จริยธรรม</t>
    </r>
  </si>
  <si>
    <r>
      <t>(2)</t>
    </r>
    <r>
      <rPr>
        <sz val="16"/>
        <rFont val="Times New Roman"/>
        <family val="1"/>
      </rPr>
      <t xml:space="preserve"> </t>
    </r>
    <r>
      <rPr>
        <sz val="16"/>
        <rFont val="TH SarabunPSK"/>
        <family val="2"/>
      </rPr>
      <t>ความรู้</t>
    </r>
  </si>
  <si>
    <t>(3) ทักษะทางปัญญา</t>
  </si>
  <si>
    <r>
      <t>(4)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ทักษะความสัมพันธ์ระหว่างบุคคลและความรับผิดชอบ</t>
    </r>
  </si>
  <si>
    <r>
      <t>(5)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ทักษะการวิเคราะห์เชิงตัวเลข การสื่อสารและการใช้เทคโนโลยีสารสนเทศ</t>
    </r>
  </si>
  <si>
    <r>
      <t>3.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 xml:space="preserve">จัดกิจกรรมให้ความรู้และทักษะการประกันคุณภาพแก่นักศึกษา </t>
    </r>
  </si>
  <si>
    <r>
      <t>4.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ทุกกิจกรรมที่ดำเนินการ มีการประเมินผลความสำเร็จตามวัตถุประสงค์ของกิจกรรมและนำผลการประเมินมาปรับปรุงการดำเนินงานครั้งต่อไป</t>
    </r>
  </si>
  <si>
    <r>
      <t>5.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ประเมินความสำเร็จตามวัตถุประสงค์ของแผนการจัดกิจกรรมพัฒนานักศึกษา</t>
    </r>
  </si>
  <si>
    <r>
      <t>6.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นำผลการประเมินไปปรับปรุงแผนหรือปรับปรุงการจัดกิจกรรมเพื่อพัฒนานักศึกษา</t>
    </r>
  </si>
  <si>
    <t xml:space="preserve"> - จำนวนอาจารย์ประจำที่ปฏิบัติงานจริง</t>
  </si>
  <si>
    <t xml:space="preserve"> - จำนวนอาจารย์ที่ลาศึกษาต่อ</t>
  </si>
  <si>
    <r>
      <t xml:space="preserve"> -</t>
    </r>
    <r>
      <rPr>
        <sz val="16"/>
        <color theme="1"/>
        <rFont val="Times New Roman"/>
        <family val="1"/>
      </rPr>
      <t xml:space="preserve">   </t>
    </r>
    <r>
      <rPr>
        <sz val="16"/>
        <color theme="1"/>
        <rFont val="TH SarabunPSK"/>
        <family val="2"/>
      </rPr>
      <t>บทความวิจัยหรือบทความวิชาการฉบับสมบูรณ์ ที่ตีพิมพ์ในรายงานสืบเนื่องจากการประชุมวิชาการระดับชาติ (0.20)</t>
    </r>
  </si>
  <si>
    <r>
      <t xml:space="preserve"> -</t>
    </r>
    <r>
      <rPr>
        <sz val="16"/>
        <color theme="1"/>
        <rFont val="Times New Roman"/>
        <family val="1"/>
      </rPr>
      <t xml:space="preserve">   </t>
    </r>
    <r>
      <rPr>
        <sz val="16"/>
        <color theme="1"/>
        <rFont val="TH SarabunPSK"/>
        <family val="2"/>
      </rPr>
      <t>บทความวิจัยหรือบทความวิชาการ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หรือในวารสารทางวิชาการระดับชาติที่ไม่อยู่ในฐานข้อมูลตามประกาศ ก.พ.อ. หรือระเบียบคณะกรรมการการอุดมศึกษา ว่าด้วยหลักเกณฑ์การพิจารณาวารสารทางวิชาการสำหรับการเผยแพร่ผลงานทางวิชาการ พ.ศ. 2556 แต่สถาบันนำเสนอสภาสถาบันอนุมัติและจัดทำเป็นประกาศให้ทราบเป็นการทั่วไป และแจ้งให้ กพอ./ กกอ. ทราบภายใน 30 วันนับแต่วันที่ออกประกาศ (0.40)</t>
    </r>
  </si>
  <si>
    <r>
      <t xml:space="preserve"> -</t>
    </r>
    <r>
      <rPr>
        <sz val="16"/>
        <color theme="1"/>
        <rFont val="Times New Roman"/>
        <family val="1"/>
      </rPr>
      <t xml:space="preserve">   </t>
    </r>
    <r>
      <rPr>
        <sz val="16"/>
        <color theme="1"/>
        <rFont val="TH SarabunPSK"/>
        <family val="2"/>
      </rPr>
      <t>บทความวิจัยหรือบทความวิชาการฉบับสมบูรณ์ที่ตีพิมพ์ในวารสารทางวิชาการที่ปรากฏในฐานข้อมูล TCI</t>
    </r>
    <r>
      <rPr>
        <b/>
        <sz val="16"/>
        <color theme="1"/>
        <rFont val="TH SarabunPSK"/>
        <family val="2"/>
      </rPr>
      <t xml:space="preserve">  กลุ่มที่ 2 </t>
    </r>
    <r>
      <rPr>
        <sz val="16"/>
        <color theme="1"/>
        <rFont val="TH SarabunPSK"/>
        <family val="2"/>
      </rPr>
      <t>(0.60)</t>
    </r>
  </si>
  <si>
    <r>
      <t xml:space="preserve"> -</t>
    </r>
    <r>
      <rPr>
        <sz val="16"/>
        <color theme="1"/>
        <rFont val="Times New Roman"/>
        <family val="1"/>
      </rPr>
      <t xml:space="preserve">    </t>
    </r>
    <r>
      <rPr>
        <sz val="16"/>
        <color theme="1"/>
        <rFont val="TH SarabunPSK"/>
        <family val="2"/>
      </rPr>
      <t>บทความวิจัยหรือบทความวิชาการฉบับสมบูรณ์ ที่ตีพิมพ์ในวารสารทางวิชาการระดับนานาชาติที่ไม่อยู่ในฐานข้อมูลตามประกาศ ก.พ.อ. หรือระเบียบคณะกรรมการการอุดมศึกษา ว่าด้วยหลักเกณฑ์การพิจารณาวารสารทางวิชาการสำหรับการเผยแพร่ผลงานทางวิชาการ พ.ศ.2556 แต่สถาบันนำเสนอสภาสถาบันอนุมัติและจัดทำเป็นประกาศให้ทราบเป็นการทั่วไป และแจ้งให้ กพอ./ กกอ. ทราบภายใน 30 วันนับแต่วันที่ออกประกาศ (ซึ่งไม่อยู่ใน Beall’s list) หรือตีพิมพ์ในวารสารวิชาการที่ปรากฏในฐานข้อมูล TCI</t>
    </r>
    <r>
      <rPr>
        <b/>
        <sz val="16"/>
        <color theme="1"/>
        <rFont val="TH SarabunPSK"/>
        <family val="2"/>
      </rPr>
      <t xml:space="preserve"> กลุ่มที่ 1 </t>
    </r>
    <r>
      <rPr>
        <sz val="16"/>
        <color theme="1"/>
        <rFont val="TH SarabunPSK"/>
        <family val="2"/>
      </rPr>
      <t>(0.80)</t>
    </r>
  </si>
  <si>
    <r>
      <t xml:space="preserve"> -</t>
    </r>
    <r>
      <rPr>
        <sz val="16"/>
        <color theme="1"/>
        <rFont val="Times New Roman"/>
        <family val="1"/>
      </rPr>
      <t xml:space="preserve">   </t>
    </r>
    <r>
      <rPr>
        <sz val="16"/>
        <color theme="1"/>
        <rFont val="TH SarabunPSK"/>
        <family val="2"/>
      </rPr>
      <t>บทความวิจัยหรือบทความวิชาการฉบับสมบูรณ์ ที่ตีพิมพ์ในวารสารทางวิชาการระดับนานาชาติที่ปรากฏในฐานข้อมูลระดับนานาชาติตามประกาศ ก.พ.อ. หรือระเบียบคณะกรรมการการอุดมศึกษา ว่าด้วยหลักเกณฑ์การพิจารณาวารสารทางวิชาการสำหรับการเผยแพร่ผลงานทางวิชาการ พ.ศ.2556 (1.00)</t>
    </r>
  </si>
  <si>
    <r>
      <t xml:space="preserve"> -</t>
    </r>
    <r>
      <rPr>
        <sz val="16"/>
        <color theme="1"/>
        <rFont val="Times New Roman"/>
        <family val="1"/>
      </rPr>
      <t xml:space="preserve">   </t>
    </r>
    <r>
      <rPr>
        <sz val="16"/>
        <color theme="1"/>
        <rFont val="TH SarabunPSK"/>
        <family val="2"/>
      </rPr>
      <t>ตำราหรือหนังสือที่ผ่านการประเมินตำแหน่งทางวิชาการแล้ว (1.00)</t>
    </r>
  </si>
  <si>
    <r>
      <t xml:space="preserve"> -</t>
    </r>
    <r>
      <rPr>
        <sz val="16"/>
        <color theme="1"/>
        <rFont val="Times New Roman"/>
        <family val="1"/>
      </rPr>
      <t xml:space="preserve">   </t>
    </r>
    <r>
      <rPr>
        <sz val="16"/>
        <color theme="1"/>
        <rFont val="TH SarabunPSK"/>
        <family val="2"/>
      </rPr>
      <t>ตำราหรือหนังสือที่ผ่านการพิจารณาตามหลักเกณฑ์การประเมินตำแหน่งทางวิชาการแต่ไม่ได้นำมาขอรับการประเมินตำแหน่งทางวิชาการ (1.00)</t>
    </r>
  </si>
  <si>
    <r>
      <t>1.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 xml:space="preserve">กำหนดผู้รับผิดชอบในการทำนุบำรุงศิลปะและวัฒนธรรม  </t>
    </r>
  </si>
  <si>
    <r>
      <t>2.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จัดทำ</t>
    </r>
    <r>
      <rPr>
        <u/>
        <sz val="16"/>
        <color theme="1"/>
        <rFont val="TH SarabunPSK"/>
        <family val="2"/>
      </rPr>
      <t>แผนด้านทำนุบำรุงศิลปะและวัฒนธรรม</t>
    </r>
    <r>
      <rPr>
        <sz val="16"/>
        <color theme="1"/>
        <rFont val="TH SarabunPSK"/>
        <family val="2"/>
      </rPr>
      <t xml:space="preserve"> และกำหนด</t>
    </r>
    <r>
      <rPr>
        <u/>
        <sz val="16"/>
        <color theme="1"/>
        <rFont val="TH SarabunPSK"/>
        <family val="2"/>
      </rPr>
      <t>ตัวบ่งชี้วัดความสำเร็จ</t>
    </r>
    <r>
      <rPr>
        <sz val="16"/>
        <color theme="1"/>
        <rFont val="TH SarabunPSK"/>
        <family val="2"/>
      </rPr>
      <t>ตามวัตถุประสงค์ของแผน รวมทั้ง จัดสรรงบประมาณเพื่อให้สามารถดำเนินการได้ตามแผน</t>
    </r>
  </si>
  <si>
    <r>
      <t>3.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กำกับติดตามให้มีการดำเนินงานตามแผนด้านทำนุบำรุงศิลปะและวัฒนธรรม</t>
    </r>
  </si>
  <si>
    <r>
      <t>4.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ประเมินความสำเร็จตามตัวบ่งชี้ที่วัดความสำเร็จตามวัตถุประสงค์ของแผนด้านทำนุบำรุงศิลปะและวัฒนธรรม</t>
    </r>
  </si>
  <si>
    <r>
      <t>5.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นำผลการประเมินไปปรับปรุงแผนหรือกิจกรรมด้านทำนุบำรุงศิลปะและวัฒนธรรม</t>
    </r>
  </si>
  <si>
    <r>
      <t>6.</t>
    </r>
    <r>
      <rPr>
        <sz val="16"/>
        <color theme="1"/>
        <rFont val="Times New Roman"/>
        <family val="1"/>
      </rPr>
      <t xml:space="preserve"> </t>
    </r>
    <r>
      <rPr>
        <sz val="16"/>
        <color theme="1"/>
        <rFont val="TH SarabunPSK"/>
        <family val="2"/>
      </rPr>
      <t>เผยแพร่กิจกรรมหรือการบริการด้านทำนุบำรุงศิลปะและวัฒนธรรมต่อสาธารณชน</t>
    </r>
  </si>
  <si>
    <r>
      <t>7.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 xml:space="preserve">กำหนดหรือสร้างมาตรฐานคุณภาพด้านศิลปะและวัฒนธรรมซึ่งเป็นที่ยอมรับในระดับชาติ </t>
    </r>
  </si>
  <si>
    <r>
      <t>1.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มีระบบและกลไกในการกำกับการดำเนินการประกันคุณภาพหลักสูตรให้เป็นไปตามองค์ประกอบการประกันคุณภาพหลักสูตร</t>
    </r>
  </si>
  <si>
    <r>
      <t>2.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มีคณะกรรมการกำกับ ติดตามการดำเนินงานให้เป็นไปตามระบบที่กำหนดในข้อ 1 และรายงานผลการติดตามให้กรรมการประจำคณะเพื่อพิจารณาทุกภาคการศึกษา</t>
    </r>
  </si>
  <si>
    <r>
      <t>3.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มีการจัดสรรทรัพยากรเพื่อสนับสนุนการดำเนินงานของหลักสูตรให้เกิดผลตามองค์องค์ประกอบการประกันคุณภาพหลักสูตร</t>
    </r>
  </si>
  <si>
    <t xml:space="preserve">4. มีการประเมินคุณภาพหลักสูตรตามกำหนดเวลาทุกหลักสูตร และรายงานผลการประเมินให้กรรมการประจำคณะเพื่อพิจารณา </t>
  </si>
  <si>
    <r>
      <t>5.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นำผลการประเมินและข้อเสนอแนะจากกรรมการประจำคณะมาปรับปรุงหลักสูตรให้มีคุณภาพดีขึ้น อย่างต่อเนื่อง</t>
    </r>
  </si>
  <si>
    <r>
      <t>2.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 xml:space="preserve">สนับสนุนพันธกิจด้านการวิจัยหรืองานสร้างสรรค์ ในประเด็นต่อไปนี้                                                                                                                                                    </t>
    </r>
  </si>
  <si>
    <r>
      <t>3.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จัดสรรงบประมาณ เพื่อเป็นทุนวิจัยหรืองานสร้างสรรค์</t>
    </r>
  </si>
  <si>
    <r>
      <t>4.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 xml:space="preserve">จัดสรรงบประมาณเพื่อสนับสนุนการเผยแพร่ผลงานวิจัยหรืองานสร้างสรรค์ในการประชุมวิชาการหรือการตีพิมพ์ในวารสารระดับชาติหรือนานาชาติ </t>
    </r>
  </si>
  <si>
    <r>
      <t>5.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มีการพัฒนาสมรรถนะอาจารย์และนักวิจัย มีการสร้างขวัญและกำลังใจ ตลอดจนยกย่องอาจารย์และนักวิจัยที่มีผลงานวิจัยหรืองานสร้างสรรค์ดีเด่น</t>
    </r>
  </si>
  <si>
    <r>
      <t>6.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มีระบบและกลไกเพื่อช่วยในการคุ้มครองสิทธิ์ของงานวิจัยหรืองานสร้างสรรค์ที่นำไปใช้ประโยชน์และดำเนินการตามระบบที่กำหนด</t>
    </r>
  </si>
  <si>
    <t xml:space="preserve">   - จำนวนนักวิจัยประจำ (ปฏิบัติงานจริง)</t>
  </si>
  <si>
    <t xml:space="preserve">   - จำนวนอาจารย์ประจำ (ปฏิบัติงานจริง)</t>
  </si>
  <si>
    <t>ชิ้น</t>
  </si>
  <si>
    <t>บาท</t>
  </si>
  <si>
    <t xml:space="preserve">1.1 ผลการบริหารจัดการหลักสูตรโดยรวม </t>
  </si>
  <si>
    <t>กลุ่ม ข  สถาบันที่เน้นระดับปริญญาตรี</t>
  </si>
  <si>
    <t>คณะเภสัชศาสตร์</t>
  </si>
  <si>
    <t>ตารางวิเคราะห์ผลการประเมิน ระดับคณะ ปีการศึกษา 2557</t>
  </si>
  <si>
    <t>คณะเภสัช</t>
  </si>
  <si>
    <t>1.2 อาจารย์ประจำคณะที่มีคุณวุฒิปริญญาเอก</t>
  </si>
  <si>
    <t>1.3 อาจารย์ประจำคณะที่ดำรงตำแหน่งทางวิชาการ</t>
  </si>
  <si>
    <t>1.4 จำนวนนักศึกษาเต็มเวลาเทียบเท่าต่อจำนวนอาจารย์ประจำ</t>
  </si>
  <si>
    <t xml:space="preserve">1.5 การบริการนักศึกษาระดับปริญญาตรี </t>
  </si>
  <si>
    <t>1.6 กิจกรรมนักศึกษาระดับปริญญาตรี</t>
  </si>
  <si>
    <t xml:space="preserve">2.1 ระบบและกลไกการบริหารและพัฒนางานวิจัยหรืองานสร้างสรรค์ </t>
  </si>
  <si>
    <t>2.2 เงินสนับสนุนงานวิจัยและงานสร้างสรรค์</t>
  </si>
  <si>
    <t>2.3 ผลงานวิชาการของอาจารย์ประจำและนักวิจัย</t>
  </si>
  <si>
    <t xml:space="preserve">3.1 การบริการวิชาการแก่สังคม </t>
  </si>
  <si>
    <t>4.1 ระบบและกลไกการทำนุบำรุงศิลปะและวัฒนธรรม</t>
  </si>
  <si>
    <t>5.1 การบริหารของคณะเพื่อการกำกับติดตามผลลัพธ์ตามพันธกิจ กลุ่มสถาบัน และเอกลักษณ์ของคณะ/สถาบัน</t>
  </si>
  <si>
    <t>5.2 ระบบกำกับการประกันคุณภาพหลักสูตร</t>
  </si>
  <si>
    <t>วิทยาลัยแพทยศาสตร์และการสาธารณสุข</t>
  </si>
  <si>
    <t>คณะพยาบาลศาสตร์</t>
  </si>
  <si>
    <t>คณะวิทยาศาสตร์</t>
  </si>
  <si>
    <t>คณะวิศวกรรมศาสตร์</t>
  </si>
  <si>
    <t>คณะเกษตรศาสตร์</t>
  </si>
  <si>
    <t>คณะศิลปประยุกต์และการออกแบบ</t>
  </si>
  <si>
    <t>คณะศิลปศาสตร์</t>
  </si>
  <si>
    <t>คณะบริหารศาสตร์</t>
  </si>
  <si>
    <t>คณะนิติศาสตร์</t>
  </si>
  <si>
    <t>คณะรัฐศาสตร์</t>
  </si>
  <si>
    <t>b</t>
  </si>
  <si>
    <t>เภสัชศาสตร์</t>
  </si>
  <si>
    <t>องค์ 1</t>
  </si>
  <si>
    <t>องค์ 3</t>
  </si>
  <si>
    <t>องค์ 4</t>
  </si>
  <si>
    <t>องค์ 5</t>
  </si>
  <si>
    <t>องค์ 6</t>
  </si>
  <si>
    <t>จำนวน ตบช.</t>
  </si>
  <si>
    <t>วิทยาแพทยศาสตร์ฯ</t>
  </si>
  <si>
    <t>พยาบาลศาสตร์</t>
  </si>
  <si>
    <t>วิทยาศาสตร์</t>
  </si>
  <si>
    <t>วิศวกรรมศาสตร์</t>
  </si>
  <si>
    <t>เกษตรศาสตร์</t>
  </si>
  <si>
    <t>ศิลปประยุกต์ฯ</t>
  </si>
  <si>
    <t>ศิลปศาสตร์</t>
  </si>
  <si>
    <t>บริหารศาสตร์</t>
  </si>
  <si>
    <t>นิติศาสตร์</t>
  </si>
  <si>
    <t>รัฐศาสตร์</t>
  </si>
  <si>
    <t>มหาวิทยาลัย</t>
  </si>
  <si>
    <t>ผลรวม</t>
  </si>
  <si>
    <t>เคมี</t>
  </si>
  <si>
    <t>วิทยาศาสตร์และเทคโนโลยีการยาง</t>
  </si>
  <si>
    <t>จุลชีววิทยา</t>
  </si>
  <si>
    <t>ชีววิทยา</t>
  </si>
  <si>
    <t>อาชีวอนามัยและความปลอดภัย</t>
  </si>
  <si>
    <t>ฟิสิกส์</t>
  </si>
  <si>
    <t>วิทยาการคอมพิวเตอร์</t>
  </si>
  <si>
    <t>คณิตศาสตร์</t>
  </si>
  <si>
    <t>เทคโนโลยีสารสนเทศ</t>
  </si>
  <si>
    <t>คณิตศาสตรศึกษา</t>
  </si>
  <si>
    <t>เทคโนโลยีชีวภาพ</t>
  </si>
  <si>
    <t>เทคโนโลยีสิ่งแวดล้อม</t>
  </si>
  <si>
    <t>วิทยาศาสตร์ศึกษา</t>
  </si>
  <si>
    <t xml:space="preserve">   - จำนวนอาจารย์ประจำ </t>
  </si>
  <si>
    <t xml:space="preserve">   - จำนวนนักวิจัยประจำ</t>
  </si>
  <si>
    <t>หมายเหตุ - คะแนนการประเมินเฉลี่ย (สกอ.) 13 ตัวบ่งชี้</t>
  </si>
  <si>
    <t>ศิลปะประยุกต์</t>
  </si>
  <si>
    <t>กลุ่มสาขาวิทยาศาสตร์สุขภาพ</t>
  </si>
  <si>
    <t>กลุ่มสาขาวิทยาศาสตร์เทคโนโลยี</t>
  </si>
  <si>
    <t>กลุ่มสาขามนุษยศาสตร์และสังคมศาสตร์</t>
  </si>
  <si>
    <t>เภสัชเคมีและผลิตภัณฑ์ธรรมชาติ</t>
  </si>
  <si>
    <t>บริหารบริการสุขภาพ</t>
  </si>
  <si>
    <t>สาธารณสุขศาสตร์</t>
  </si>
  <si>
    <t xml:space="preserve">วิศวกรรมโยธา </t>
  </si>
  <si>
    <t xml:space="preserve">วิศวกรรมเครื่องกล  </t>
  </si>
  <si>
    <t xml:space="preserve">วิศวกรรมเคมีและชีวภาพ  </t>
  </si>
  <si>
    <t xml:space="preserve">วิศวกรรมอุตสาหการ </t>
  </si>
  <si>
    <t xml:space="preserve">วิศวกรรมไฟฟ้า </t>
  </si>
  <si>
    <t xml:space="preserve">วิศวกรรมสิงแวดล้อม </t>
  </si>
  <si>
    <t xml:space="preserve">วิศวกรรมสิ่งแวดล้อม </t>
  </si>
  <si>
    <t xml:space="preserve">วิศวกรรมสิ่งแวดล้อม  </t>
  </si>
  <si>
    <t xml:space="preserve">วิศวกรรมอุตสาหการ  </t>
  </si>
  <si>
    <t xml:space="preserve">วิศวกรรมไฟฟ้า  </t>
  </si>
  <si>
    <t>การประมง</t>
  </si>
  <si>
    <t>เทคโนโลยีการอาหาร</t>
  </si>
  <si>
    <t>วิชาเทคโนโลยีการอาหาร</t>
  </si>
  <si>
    <t>เทคโนโลยีสารสนเทศการเกษตรและชนบท</t>
  </si>
  <si>
    <t>ภาษาญีปุ่นและการสื่อสาร</t>
  </si>
  <si>
    <t>ภาษาจีนและการสื่อสาร</t>
  </si>
  <si>
    <t>ประวัติศาสตร์</t>
  </si>
  <si>
    <t>นิเทศศาสตร์</t>
  </si>
  <si>
    <t>การพัฒนาสังคม</t>
  </si>
  <si>
    <t>การท่องเที่ยว</t>
  </si>
  <si>
    <t>ภาษาอังกฤษและการสื่อสาร</t>
  </si>
  <si>
    <t>ภาษาไทยและการสื่อสาร</t>
  </si>
  <si>
    <t>ภาษาและวัฒนธรรมลุ่มน้ำโขง</t>
  </si>
  <si>
    <t>ภาษาเวียดนามและการสื่อสาร</t>
  </si>
  <si>
    <t>ภูมิภาคลุ่มน้ำโขงศึกษา</t>
  </si>
  <si>
    <t>นวัตกรรมการท่องเที่ยว</t>
  </si>
  <si>
    <t>การสอนภาษาอังกฤษเป็นภาษาต่างประเทศ</t>
  </si>
  <si>
    <t>การตลาด</t>
  </si>
  <si>
    <t>การจัดการธุรกิจระหว่างประเทศ</t>
  </si>
  <si>
    <t>การจัดการโรงแรม</t>
  </si>
  <si>
    <t>ระบบสารสนเทศเพื่อการจัดการ</t>
  </si>
  <si>
    <t>การเงินและการธนาคาร</t>
  </si>
  <si>
    <t>บริหารธุรกิจ</t>
  </si>
  <si>
    <t>การปกครอง</t>
  </si>
  <si>
    <t>รัฐประศาสนศาสตร์</t>
  </si>
  <si>
    <t xml:space="preserve">รัฐประศาสนศาสตร์ </t>
  </si>
  <si>
    <t>หมายเหตุ</t>
  </si>
  <si>
    <t>องค์ประกอบที่ 1 - 1 หมายถึง ผ่านมาตรฐาน / 0 หมายถึง ไม่ผ่านมาตรฐาน</t>
  </si>
  <si>
    <t>การนับ</t>
  </si>
  <si>
    <t xml:space="preserve">สุขาภิบาลสิ่งแวดล้อม </t>
  </si>
  <si>
    <t>ป.ตรี</t>
  </si>
  <si>
    <t>ป.โท</t>
  </si>
  <si>
    <t>ป.เอก</t>
  </si>
  <si>
    <t>ได้มาตรฐาน</t>
  </si>
  <si>
    <t>ไม่ได้มาตรฐาน</t>
  </si>
  <si>
    <t>พอใช้</t>
  </si>
  <si>
    <t>ต้องปรับปรุงเร่งด่วน</t>
  </si>
  <si>
    <t>ระดับสถาบัน</t>
  </si>
  <si>
    <t>ภาพรวมการประเมินหลักสูตร</t>
  </si>
  <si>
    <t>เดิม</t>
  </si>
  <si>
    <t>-</t>
  </si>
  <si>
    <t>ดี</t>
  </si>
  <si>
    <t>ปานกลาง</t>
  </si>
  <si>
    <t>น้อย</t>
  </si>
  <si>
    <t>รวมทั้งสิ้น</t>
  </si>
  <si>
    <t>รวมทั้งหมด</t>
  </si>
  <si>
    <r>
      <t>1. </t>
    </r>
    <r>
      <rPr>
        <sz val="16"/>
        <color theme="1"/>
        <rFont val="TH SarabunPSK"/>
        <family val="2"/>
      </rPr>
      <t>คณะเภสัชศาสตร์</t>
    </r>
  </si>
  <si>
    <r>
      <t>2. </t>
    </r>
    <r>
      <rPr>
        <sz val="16"/>
        <color theme="1"/>
        <rFont val="TH SarabunPSK"/>
        <family val="2"/>
      </rPr>
      <t>วิทยาลัยแพทยศาสตร์และการสาธารณสุข</t>
    </r>
  </si>
  <si>
    <r>
      <t>3. </t>
    </r>
    <r>
      <rPr>
        <sz val="16"/>
        <color theme="1"/>
        <rFont val="TH SarabunPSK"/>
        <family val="2"/>
      </rPr>
      <t>คณะพยาบาลศาสตร์</t>
    </r>
  </si>
  <si>
    <r>
      <t>4. </t>
    </r>
    <r>
      <rPr>
        <sz val="16"/>
        <color theme="1"/>
        <rFont val="TH SarabunPSK"/>
        <family val="2"/>
      </rPr>
      <t>คณะวิทยาศาสตร์</t>
    </r>
  </si>
  <si>
    <r>
      <t>5. </t>
    </r>
    <r>
      <rPr>
        <sz val="16"/>
        <color theme="1"/>
        <rFont val="TH SarabunPSK"/>
        <family val="2"/>
      </rPr>
      <t>คณะวิศวกรรมศาสตร์</t>
    </r>
  </si>
  <si>
    <t>6. คณะเกษตรศาสตร์</t>
  </si>
  <si>
    <t>8. คณะศิลปศาสตร์</t>
  </si>
  <si>
    <t>9. คณะบริหารศาสตร์</t>
  </si>
  <si>
    <r>
      <t xml:space="preserve">10. </t>
    </r>
    <r>
      <rPr>
        <sz val="16"/>
        <color theme="1"/>
        <rFont val="TH SarabunPSK"/>
        <family val="2"/>
      </rPr>
      <t>คณะนิติศาสตร์</t>
    </r>
  </si>
  <si>
    <t>11. คณะรัฐศาสตร์</t>
  </si>
  <si>
    <t>หลักสูตรที่เปิดสอน ปีการศึกษา 2558</t>
  </si>
  <si>
    <r>
      <t xml:space="preserve">7. </t>
    </r>
    <r>
      <rPr>
        <sz val="16"/>
        <color theme="1"/>
        <rFont val="TH SarabunPSK"/>
        <family val="2"/>
      </rPr>
      <t>คณะศิลปประยุกต์และสถาปัตยกรรมศาสตร์</t>
    </r>
  </si>
  <si>
    <t>องค์ประกอบและตัวบ่งชี้</t>
  </si>
  <si>
    <t xml:space="preserve">องค์ประกอบที่ 4 การทำนุบำรุงศิลปะและวัฒนธรรม  </t>
  </si>
  <si>
    <t>คะแนนผลการประเมินรวมทุกตัวบ่งชี้ สกอ.</t>
  </si>
  <si>
    <t>สรุปข้อมูลผลประเมินหลักสูตร _ปีการศึกษา 2558 (วันที่ 29 ก.ย. 59)</t>
  </si>
  <si>
    <t>การประเมิน</t>
  </si>
  <si>
    <t>เกณฑ์มาตรฐาน</t>
  </si>
  <si>
    <t xml:space="preserve">ผลการประเมินคุณภาพภายใน ระดับหลักสูตร </t>
  </si>
  <si>
    <t>ตรี</t>
  </si>
  <si>
    <t>ประเมิน</t>
  </si>
  <si>
    <t>ผ่าน</t>
  </si>
  <si>
    <t>โท</t>
  </si>
  <si>
    <t xml:space="preserve">เภสัชศาสตร์ชีวภาพ </t>
  </si>
  <si>
    <t>เครื่องสำอาง</t>
  </si>
  <si>
    <t>เอก</t>
  </si>
  <si>
    <t>แพทยศาสตร์</t>
  </si>
  <si>
    <t>ชีวเวชศาสตร์</t>
  </si>
  <si>
    <t>ฟิสิกส์อุตสาหกรรม</t>
  </si>
  <si>
    <t>ไม่ผ่าน</t>
  </si>
  <si>
    <t>ปิดหลักสูตร</t>
  </si>
  <si>
    <t xml:space="preserve">ตรี </t>
  </si>
  <si>
    <t xml:space="preserve">ตรี  </t>
  </si>
  <si>
    <t>วิศวกรรมโยธา</t>
  </si>
  <si>
    <t xml:space="preserve">โท </t>
  </si>
  <si>
    <t xml:space="preserve">เอก </t>
  </si>
  <si>
    <t>การออกแบบ</t>
  </si>
  <si>
    <t>สถาปัตยกรรมศาสตร์</t>
  </si>
  <si>
    <t>ภาษาไทย</t>
  </si>
  <si>
    <t xml:space="preserve">การบัญชี </t>
  </si>
  <si>
    <t>การจัดการธุรกิจ</t>
  </si>
  <si>
    <t xml:space="preserve">การปกครองท้องถิ่น </t>
  </si>
  <si>
    <t>ข้อมูลผลประเมินของหลักสูตร ญี่ปุ่น และเวียดนาม จากศิลปศาสตร์ มีการปรับเปลี่ยนผลประเมินจากไม่ได้มาตรฐาน เป็นได้มาตรฐาน เนื่องจาก สกอ. อนุโลมให้ใช้อาจารย์ ป.ตรี ได้ ในเกณฑ์มาตรฐานหลักสูตรปี 48 ทั้งนี้ จากมติที่ประชุมผู้ประเมินภายในฯ วันที่ 13 ก.ย. 2559</t>
  </si>
  <si>
    <t>คะแนนตามเกณฑ์ประเมิน</t>
  </si>
  <si>
    <t>ระดับคุณภาพ</t>
  </si>
  <si>
    <t>คะแนนตามเกณฑ์ประเมิน (เดิม) จากที่นำเสนอ ค.กก.QA 14 ก.ย.59</t>
  </si>
  <si>
    <t>การนับหลักสูตรที่มีเปลี่ยนคะแนน</t>
  </si>
  <si>
    <t>องค์ 2 (ปรับ)</t>
  </si>
  <si>
    <t>รวมคะแนน</t>
  </si>
  <si>
    <t>4.2.1</t>
  </si>
  <si>
    <t>4.2.2</t>
  </si>
  <si>
    <t>4.2.3</t>
  </si>
  <si>
    <t>4.2.4</t>
  </si>
  <si>
    <t xml:space="preserve"> ไม่ประเมิน </t>
  </si>
  <si>
    <t>ไม่ประเมิน</t>
  </si>
  <si>
    <t>เภสัชศาสตร์ (รวม)</t>
  </si>
  <si>
    <t>วิทยาแพทยศาสตร์ฯ (รวม)</t>
  </si>
  <si>
    <t>ü</t>
  </si>
  <si>
    <t>พยาบาลศาสตร์ (รวม)</t>
  </si>
  <si>
    <t xml:space="preserve">             -   </t>
  </si>
  <si>
    <t xml:space="preserve">              -    </t>
  </si>
  <si>
    <t xml:space="preserve">                     -  </t>
  </si>
  <si>
    <t xml:space="preserve">                 -  </t>
  </si>
  <si>
    <t>วิทยาศาสตร์ (รวม)</t>
  </si>
  <si>
    <t>วิศวกรรมศาสตร์ (รวม)</t>
  </si>
  <si>
    <t>เกษตรศาสตร์ (รวม)</t>
  </si>
  <si>
    <t>ศิลปประยุกต์ฯ (รวม)</t>
  </si>
  <si>
    <t>ศิลปศาสตร์ (รวม)</t>
  </si>
  <si>
    <t>บริหารศาสตร์ (รวม)</t>
  </si>
  <si>
    <t>นิติศาสตร์ (รวม)</t>
  </si>
  <si>
    <t>รัฐศาสตร์ (รวม)</t>
  </si>
  <si>
    <t>น่อย</t>
  </si>
  <si>
    <t>กลาง</t>
  </si>
  <si>
    <t>** ตัวบ่งชี้ 2.1 และ 2.2 ขอตรวจสอบข้อมูลเพิ่มเติมกับหน่วยงานที่รับผิดชอบผลการดำเนินงาน (กองแผนงาน และ สนง.บริหารบัณฑิตศึกษา)</t>
  </si>
  <si>
    <t>4 **</t>
  </si>
  <si>
    <t>· จำนวนนักศึกษาเต็มเวลา (ทุกระดับ) ปีการศึกษา 2558</t>
  </si>
  <si>
    <t>เทียบเกณฑ์มาตรฐาน (คะแนนที่ได้)</t>
  </si>
  <si>
    <t>1) คิดค่าร้อยละตามมาตรฐาน</t>
  </si>
  <si>
    <t>แปรค่า</t>
  </si>
  <si>
    <t>2) คิดคะแนนช่วงระหว่างค่า</t>
  </si>
  <si>
    <t>สาธารณสุข</t>
  </si>
  <si>
    <t>ชีวเวช</t>
  </si>
  <si>
    <t>รวม ว.แพทย์</t>
  </si>
  <si>
    <t>ตารางวิเคราะห์ผลการประเมินคุณภาพภายใน ระดับคณะ ปีการศึกษา 2558</t>
  </si>
  <si>
    <r>
      <t>2.</t>
    </r>
    <r>
      <rPr>
        <sz val="16"/>
        <rFont val="Times New Roman"/>
        <family val="1"/>
      </rPr>
      <t xml:space="preserve">  </t>
    </r>
    <r>
      <rPr>
        <sz val="16"/>
        <rFont val="TH SarabunPSK"/>
        <family val="2"/>
      </rPr>
      <t>มีการให้ข้อมูลของหน่วยงานที่ให้บริการ กิจกรรมพิเศษนอกหลักสูตร แหล่งงานทั้งเต็มเวลาและนอกเวลาแก่นักศึกษา</t>
    </r>
  </si>
  <si>
    <r>
      <t>4.</t>
    </r>
    <r>
      <rPr>
        <sz val="16"/>
        <rFont val="Times New Roman"/>
        <family val="1"/>
      </rPr>
      <t>  </t>
    </r>
    <r>
      <rPr>
        <sz val="16"/>
        <rFont val="TH SarabunPSK"/>
        <family val="2"/>
      </rPr>
      <t>ประเมินคุณภาพของการจัดกิจกรรมและการจัดบริการในข้อ 1-3 ทุกข้อไม่ต่ำกว่า 3.51 จากคะแนนเต็ม 5</t>
    </r>
  </si>
  <si>
    <r>
      <t>1.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มีระบบสารสนเทศเพื่อการบริหารงานวิจัยที่สามารถนำไปใช้ประโยชน์ในการบริหารงานวิจัยหรืองานสร้างสรรค์</t>
    </r>
  </si>
  <si>
    <r>
      <t>ระบบ</t>
    </r>
    <r>
      <rPr>
        <b/>
        <u/>
        <sz val="16"/>
        <rFont val="TH SarabunPSK"/>
        <family val="2"/>
      </rPr>
      <t>กำกับ</t>
    </r>
    <r>
      <rPr>
        <b/>
        <sz val="16"/>
        <rFont val="TH SarabunPSK"/>
        <family val="2"/>
      </rPr>
      <t>การประกันคุณภาพหลักสูตร</t>
    </r>
  </si>
  <si>
    <r>
      <t xml:space="preserve"> -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PSK"/>
        <family val="2"/>
      </rPr>
      <t>ห้องปฏิบัติการวิจัยหรือห้องปฏิบัติงานสร้างสรรค์ หรือหน่วยวิจัย หรือศูนย์เครื่องมือ หรือศูนย์ให้คำปรึกษาและสนับสนุนการวิจัยหรืองานสร้างสรรค์</t>
    </r>
  </si>
  <si>
    <r>
      <t xml:space="preserve"> -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PSK"/>
        <family val="2"/>
      </rPr>
      <t>ห้องสมุดหรือแหล่งค้นคว้าข้อมูลสนับสนุนการวิจัยหรืองานสร้างสรรค์</t>
    </r>
  </si>
  <si>
    <r>
      <t xml:space="preserve">  -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PSK"/>
        <family val="2"/>
      </rPr>
      <t>สิ่งอำนวยความสะดวกหรือการรักษาความปลอดภัยในการวิจัยหรือการผลิตงานสร้างสรรค์ เช่น ระบบเทคโนโลยีสารสนเทศ ระบบรักษาความปลอดภัยในห้องปฏิบัติการ</t>
    </r>
  </si>
  <si>
    <r>
      <t xml:space="preserve"> -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PSK"/>
        <family val="2"/>
      </rPr>
      <t>กิจกรรมวิชาการที่ส่งเสริมงานวิจัยหรืองานสร้างสรรค์ เช่น การจัดประชุมวิชาการ การจัดแสดงงานสร้างสรรค์ การจัดให้มีศาสตราจารย์อาคันตุกะหรือศาสตราจารย์รับเชิญ (visiting professor)</t>
    </r>
  </si>
  <si>
    <r>
      <t xml:space="preserve"> -</t>
    </r>
    <r>
      <rPr>
        <sz val="14"/>
        <color theme="1"/>
        <rFont val="Times New Roman"/>
        <family val="1"/>
      </rPr>
      <t xml:space="preserve">   </t>
    </r>
    <r>
      <rPr>
        <sz val="14"/>
        <color theme="1"/>
        <rFont val="TH SarabunPSK"/>
        <family val="2"/>
      </rPr>
      <t>บทความวิจัยหรือบทความวิชาการฉบับสมบูรณ์ ที่ตีพิมพ์ในรายงานสืบเนื่องจากการประชุมวิชาการระดับชาติ (0.20)</t>
    </r>
  </si>
  <si>
    <r>
      <t xml:space="preserve"> -</t>
    </r>
    <r>
      <rPr>
        <sz val="14"/>
        <color theme="1"/>
        <rFont val="Times New Roman"/>
        <family val="1"/>
      </rPr>
      <t xml:space="preserve">   </t>
    </r>
    <r>
      <rPr>
        <sz val="14"/>
        <color theme="1"/>
        <rFont val="TH SarabunPSK"/>
        <family val="2"/>
      </rPr>
      <t>บทความวิจัยหรือบทความวิชาการ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หรือในวารสารทางวิชาการระดับชาติที่ไม่อยู่ในฐานข้อมูลตามประกาศ ก.พ.อ. หรือระเบียบคณะกรรมการการอุดมศึกษา ว่าด้วยหลักเกณฑ์การพิจารณาวารสารทางวิชาการสำหรับการเผยแพร่ผลงานทางวิชาการ พ.ศ. 2556 แต่สถาบันนำเสนอสภาสถาบันอนุมัติและจัดทำเป็นประกาศให้ทราบเป็นการทั่วไป และแจ้งให้ กพอ./ กกอ. ทราบภายใน 30 วันนับแต่วันที่ออกประกาศ (0.40)</t>
    </r>
  </si>
  <si>
    <r>
      <t xml:space="preserve"> -</t>
    </r>
    <r>
      <rPr>
        <sz val="14"/>
        <color theme="1"/>
        <rFont val="Times New Roman"/>
        <family val="1"/>
      </rPr>
      <t xml:space="preserve">   </t>
    </r>
    <r>
      <rPr>
        <sz val="14"/>
        <color theme="1"/>
        <rFont val="TH SarabunPSK"/>
        <family val="2"/>
      </rPr>
      <t>บทความวิจัยหรือบทความวิชาการฉบับสมบูรณ์ที่ตีพิมพ์ในวารสารทางวิชาการที่ปรากฏในฐานข้อมูล TCI</t>
    </r>
    <r>
      <rPr>
        <b/>
        <sz val="14"/>
        <color theme="1"/>
        <rFont val="TH SarabunPSK"/>
        <family val="2"/>
      </rPr>
      <t xml:space="preserve">  กลุ่มที่ 2 </t>
    </r>
    <r>
      <rPr>
        <sz val="14"/>
        <color theme="1"/>
        <rFont val="TH SarabunPSK"/>
        <family val="2"/>
      </rPr>
      <t>(0.60)</t>
    </r>
  </si>
  <si>
    <r>
      <t xml:space="preserve"> -</t>
    </r>
    <r>
      <rPr>
        <sz val="14"/>
        <color theme="1"/>
        <rFont val="Times New Roman"/>
        <family val="1"/>
      </rPr>
      <t xml:space="preserve">    </t>
    </r>
    <r>
      <rPr>
        <sz val="14"/>
        <color theme="1"/>
        <rFont val="TH SarabunPSK"/>
        <family val="2"/>
      </rPr>
      <t>บทความวิจัยหรือบทความวิชาการฉบับสมบูรณ์ ที่ตีพิมพ์ในวารสารทางวิชาการระดับนานาชาติที่ไม่อยู่ในฐานข้อมูลตามประกาศ ก.พ.อ. หรือระเบียบคณะกรรมการการอุดมศึกษา ว่าด้วยหลักเกณฑ์การพิจารณาวารสารทางวิชาการสำหรับการเผยแพร่ผลงานทางวิชาการ พ.ศ.2556 แต่สถาบันนำเสนอสภาสถาบันอนุมัติและจัดทำเป็นประกาศให้ทราบเป็นการทั่วไป และแจ้งให้ กพอ./ กกอ. ทราบภายใน 30 วันนับแต่วันที่ออกประกาศ (ซึ่งไม่อยู่ใน Beall’s list) หรือตีพิมพ์ในวารสารวิชาการที่ปรากฏในฐานข้อมูล TCI</t>
    </r>
    <r>
      <rPr>
        <b/>
        <sz val="14"/>
        <color theme="1"/>
        <rFont val="TH SarabunPSK"/>
        <family val="2"/>
      </rPr>
      <t xml:space="preserve"> กลุ่มที่ 1 </t>
    </r>
    <r>
      <rPr>
        <sz val="14"/>
        <color theme="1"/>
        <rFont val="TH SarabunPSK"/>
        <family val="2"/>
      </rPr>
      <t>(0.80)</t>
    </r>
  </si>
  <si>
    <r>
      <t xml:space="preserve"> -</t>
    </r>
    <r>
      <rPr>
        <sz val="14"/>
        <color theme="1"/>
        <rFont val="Times New Roman"/>
        <family val="1"/>
      </rPr>
      <t xml:space="preserve">   </t>
    </r>
    <r>
      <rPr>
        <sz val="14"/>
        <color theme="1"/>
        <rFont val="TH SarabunPSK"/>
        <family val="2"/>
      </rPr>
      <t>บทความวิจัยหรือบทความวิชาการฉบับสมบูรณ์ ที่ตีพิมพ์ในวารสารทางวิชาการระดับนานาชาติที่ปรากฏในฐานข้อมูลระดับนานาชาติตามประกาศ ก.พ.อ. หรือระเบียบคณะกรรมการการอุดมศึกษา ว่าด้วยหลักเกณฑ์การพิจารณาวารสารทางวิชาการสำหรับการเผยแพร่ผลงานทางวิชาการ พ.ศ.2556 (1.00)</t>
    </r>
  </si>
  <si>
    <r>
      <t xml:space="preserve"> -</t>
    </r>
    <r>
      <rPr>
        <sz val="14"/>
        <color theme="1"/>
        <rFont val="Times New Roman"/>
        <family val="1"/>
      </rPr>
      <t xml:space="preserve">   </t>
    </r>
    <r>
      <rPr>
        <sz val="14"/>
        <color theme="1"/>
        <rFont val="TH SarabunPSK"/>
        <family val="2"/>
      </rPr>
      <t>ตำราหรือหนังสือที่ผ่านการประเมินตำแหน่งทางวิชาการแล้ว (1.00)</t>
    </r>
  </si>
  <si>
    <r>
      <t xml:space="preserve"> -</t>
    </r>
    <r>
      <rPr>
        <sz val="14"/>
        <color theme="1"/>
        <rFont val="Times New Roman"/>
        <family val="1"/>
      </rPr>
      <t xml:space="preserve">   </t>
    </r>
    <r>
      <rPr>
        <sz val="14"/>
        <color theme="1"/>
        <rFont val="TH SarabunPSK"/>
        <family val="2"/>
      </rPr>
      <t>ตำราหรือหนังสือที่ผ่านการพิจารณาตามหลักเกณฑ์การประเมินตำแหน่งทางวิชาการแต่ไม่ได้นำมาขอรับการประเมินตำแหน่งทางวิชาการ (1.00)</t>
    </r>
  </si>
  <si>
    <r>
      <t>1.</t>
    </r>
    <r>
      <rPr>
        <sz val="16"/>
        <color theme="1"/>
        <rFont val="TH SarabunPSK"/>
        <family val="2"/>
      </rPr>
      <t>จัดทำแผนการบริการวิชาการประจำปีที่สอดคล้องกับความต้องการของสังคมและกำหนดตัวบ่งชี้วัดความสำเร็จในระดับแผนและโครงการบริการวิชาการแก่สังคมและเสนอกรรมการ</t>
    </r>
    <r>
      <rPr>
        <u/>
        <sz val="16"/>
        <color theme="1"/>
        <rFont val="TH SarabunPSK"/>
        <family val="2"/>
      </rPr>
      <t>ประจำคณะ</t>
    </r>
    <r>
      <rPr>
        <sz val="16"/>
        <color theme="1"/>
        <rFont val="TH SarabunPSK"/>
        <family val="2"/>
      </rPr>
      <t xml:space="preserve"> เพื่อพิจารณาอนุมัติ</t>
    </r>
  </si>
  <si>
    <r>
      <t>2.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โครงการบริการวิชาการแก่สังคมตามแผน มีการจัดทำ</t>
    </r>
    <r>
      <rPr>
        <u/>
        <sz val="16"/>
        <color theme="1"/>
        <rFont val="TH SarabunPSK"/>
        <family val="2"/>
      </rPr>
      <t>แผนการใช้ประโยชน์</t>
    </r>
    <r>
      <rPr>
        <sz val="16"/>
        <color theme="1"/>
        <rFont val="TH SarabunPSK"/>
        <family val="2"/>
      </rPr>
      <t>จากการบริการวิชาการ เพื่อให้เกิดผลต่อการพัฒนานักศึกษา ชุมชน หรือสังคม</t>
    </r>
  </si>
  <si>
    <t>3. โครงการบริการวิชาการแก่สังคมในข้อ 1 อย่างน้อยต้องมีโครงการที่บริการแบบให้เปล่า</t>
  </si>
  <si>
    <r>
      <t>4. ประเมิน</t>
    </r>
    <r>
      <rPr>
        <u/>
        <sz val="16"/>
        <color theme="1"/>
        <rFont val="TH SarabunPSK"/>
        <family val="2"/>
      </rPr>
      <t>ความสำเร็จตามตัวบ่งชี้ของแผนและโครงการ</t>
    </r>
    <r>
      <rPr>
        <sz val="16"/>
        <color theme="1"/>
        <rFont val="TH SarabunPSK"/>
        <family val="2"/>
      </rPr>
      <t>บริการวิชาการแก่สังคมในข้อ 1 และนำเสนอกรรมการประจำคณะ เพื่อพิจารณา</t>
    </r>
  </si>
  <si>
    <r>
      <t>5.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นำผลการประเมินตามข้อ 4  มาปรับปรุงแผนหรือพัฒนาการให้บริการวิชาการสังคม</t>
    </r>
  </si>
  <si>
    <r>
      <t>6.</t>
    </r>
    <r>
      <rPr>
        <sz val="16"/>
        <color theme="1"/>
        <rFont val="Times New Roman"/>
        <family val="1"/>
      </rPr>
      <t> </t>
    </r>
    <r>
      <rPr>
        <u/>
        <sz val="16"/>
        <color theme="1"/>
        <rFont val="TH SarabunPSK"/>
        <family val="2"/>
      </rPr>
      <t>คณะ</t>
    </r>
    <r>
      <rPr>
        <sz val="16"/>
        <color theme="1"/>
        <rFont val="TH SarabunPSK"/>
        <family val="2"/>
      </rPr>
      <t>มีส่วนร่วมในการบริการวิชาการแก่สังคมในระดับสถาบัน</t>
    </r>
  </si>
  <si>
    <r>
      <t>1.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PSK"/>
        <family val="2"/>
      </rPr>
      <t>พัฒนาแผนกลยุทธ์จากผลการวิเคราะห์ SWOT โดยเชื่อมโยงกับวิสัยทัศน์ของคณะและสอดคล้องกับวิสัยทัศน์ของคณะ สถาบัน รวมทั้งสอดคล้องกับกลุ่มสถาบันและเอกลักษณ์ของคณะ และพัฒนาไปสู่แผนกลยุทธ์ทางการเงินและแผนปฏิบัติการประจำปีตามกรอบเวลาเพื่อให้บรรลุผลตามตัวบ่งชี้และเป้าหมายของแผนกลยุทธ์และเสนอผู้บริหารระดับสถาบันเพื่อพิจารณาอนุมัติ</t>
    </r>
  </si>
  <si>
    <r>
      <t>2.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PSK"/>
        <family val="2"/>
      </rPr>
      <t>ดำเนินการวิเคราะห์ข้อมูลทางการเงินที่ประกอบไปด้วยต้นทุนต่อหน่วยในแต่ละหลักสูตร สัดส่วนค่าใช้จ่ายเพื่อพัฒนานักศึกษา อาจารย์ บุคลากร การจัดการเรียนการสอน อย่างต่อเนื่อง เพื่อวิเคราะห์ความคุ้มค่า ของการบริหารหลักสูตร ประสิทธิภาพ ประสิทธิผลในการผลิตบัณฑิต และโอกาสในการแข่งขัน</t>
    </r>
  </si>
  <si>
    <r>
      <t>3.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PSK"/>
        <family val="2"/>
      </rPr>
      <t>ดำเนินงานตามแผนบริหารความเสี่ยง ที่เป็นผลจากการวิเคราะห์และระบุปัจจัยเสี่ยงที่เกิดจากปัจจัยภายนอก หรือปัจจัยที่ไม่สามารถควบคุมได้ที่ส่งผลต่อการดำเนินงานตามพันธกิจของคณะและให้ระดับความเสี่ยงลดลงจากเดิม</t>
    </r>
  </si>
  <si>
    <r>
      <t>4.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PSK"/>
        <family val="2"/>
      </rPr>
      <t>บริหารงานด้วยหลักธรรมาภิบาลอย่างครบถ้วนทั้ง 10 ประการที่อธิบายการดำเนินงานอย่างชัดเจน</t>
    </r>
  </si>
  <si>
    <r>
      <t>5.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PSK"/>
        <family val="2"/>
      </rPr>
      <t>ค้นหาแนวปฏิบัติที่ดีจากความรู้ทั้งที่มีอยู่ในตัวบุคคล ทักษะของผู้มีประสบการณ์ตรง และแหล่งเรียนรู้ อื่นๆ ตามประเด็นความรู้ อย่างน้อยครอบคลุมพันธกิจด้านการผลิตบัณฑิตและด้านการวิจัย จัดเก็บอย่างเป็นระบบโดยเผยแพร่ออกมาเป็นลายลักษณ์อักษรและนำมาปรับใช้ในการปฏิบัติงานจริง</t>
    </r>
  </si>
  <si>
    <r>
      <t>6.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PSK"/>
        <family val="2"/>
      </rPr>
      <t>การกำกับติดตามผลการดำเนินงานตามแผนการบริหารและแผนพัฒนาบุคลากรสายวิชาการและสายสนับสนุน</t>
    </r>
  </si>
  <si>
    <r>
      <t>7.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PSK"/>
        <family val="2"/>
      </rPr>
      <t xml:space="preserve">ดำเนินงานด้านการประกันคุณภาพการศึกษาภายในตามระบบและกลไกที่เหมาะสมและสอดคล้องกับพันธกิจและพัฒนาการของคณะที่ได้ปรับให้การดำเนินงานด้านการประกันคุณภาพเป็นส่วนหนึ่งของการบริหารงานคณะตามปกติที่ประกอบด้วย การควบคุมคุณภาพ การตรวจสอบคุณภาพ และการประเมินคุณภาพ </t>
    </r>
  </si>
  <si>
    <t>(ร่าง) สรุปผลการประเมินคุณภาพภายใน ระดับสถาบัน ปีการศึกษา 2557</t>
  </si>
  <si>
    <t>หน่วยงาน...................................................................................................</t>
  </si>
  <si>
    <t>ประเมินตนเอง ระดับสถาบัน</t>
  </si>
  <si>
    <t>เทียบเป้าหมาย</t>
  </si>
  <si>
    <t xml:space="preserve"> - ผลรวมของค่าคะแนนประเมินของทุกหลักสูตร </t>
  </si>
  <si>
    <t>ปรับคนแล้ว</t>
  </si>
  <si>
    <t>สกอ. 1.3</t>
  </si>
  <si>
    <r>
      <t>1.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จัดบริการให้คำปรึกษา แนะแนวด้านการใช้ชีวิต และการเข้าสู่อาชีพแก่นักศึกษาในสถาบัน</t>
    </r>
  </si>
  <si>
    <r>
      <t>2.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มีการให้ข้อมูลของหน่วยงานที่ให้บริการกิจกรรมพิเศษนอกหลักสูตร แหล่งงานทั้งเต็มเวลาและนอกเวลาแก่นักศึกษา</t>
    </r>
  </si>
  <si>
    <r>
      <t>3.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จัดกิจกรรมเตรียมความพร้อมเพื่อการทำงานเมื่อสำเร็จการศึกษาแก่นักศึกษา</t>
    </r>
  </si>
  <si>
    <r>
      <t>4.</t>
    </r>
    <r>
      <rPr>
        <sz val="16"/>
        <rFont val="Times New Roman"/>
        <family val="1"/>
      </rPr>
      <t xml:space="preserve"> </t>
    </r>
    <r>
      <rPr>
        <sz val="16"/>
        <rFont val="TH SarabunPSK"/>
        <family val="2"/>
      </rPr>
      <t>ประเมินคุณภาพของการจัดกิจกรรมและการจัดบริการในข้อ 1-3 ทุกข้อไม่ต่ำกว่า 3.51 จากคะแนนเต็ม 5</t>
    </r>
  </si>
  <si>
    <r>
      <t>5.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นำผลการประเมินจากข้อ 4 มาปรับปรุงพัฒนาการให้บริการและการให้ข้อมูล เพื่อส่งให้ผลการประเมินสูงขึ้นหรือเป็นไปตามความคาดหวังของนักศึกษา</t>
    </r>
  </si>
  <si>
    <r>
      <t>6.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ให้ข้อมูลและความรู้ที่เป็นประโยชน์แก่ศิษย์เก่า</t>
    </r>
  </si>
  <si>
    <t>ข้อมูลเพิ่มเติม</t>
  </si>
  <si>
    <t>คะแนนการประเมินคุณภาพการจัดกิจกรรมแก่นักศึกษา (รวม)</t>
  </si>
  <si>
    <r>
      <t>1.</t>
    </r>
    <r>
      <rPr>
        <i/>
        <sz val="16"/>
        <color rgb="FFC00000"/>
        <rFont val="Times New Roman"/>
        <family val="1"/>
      </rPr>
      <t> </t>
    </r>
    <r>
      <rPr>
        <i/>
        <sz val="16"/>
        <color rgb="FFC00000"/>
        <rFont val="TH SarabunPSK"/>
        <family val="2"/>
      </rPr>
      <t xml:space="preserve">จัดบริการให้คำปรึกษา แนะแนวด้านการใช้ชีวิตฯ </t>
    </r>
  </si>
  <si>
    <r>
      <t>2.</t>
    </r>
    <r>
      <rPr>
        <i/>
        <sz val="16"/>
        <color rgb="FFC00000"/>
        <rFont val="Times New Roman"/>
        <family val="1"/>
      </rPr>
      <t> </t>
    </r>
    <r>
      <rPr>
        <i/>
        <sz val="16"/>
        <color rgb="FFC00000"/>
        <rFont val="TH SarabunPSK"/>
        <family val="2"/>
      </rPr>
      <t>มีการให้ข้อมูลของหน่วยงานที่ให้บริการกิจกรรมพิเศษฯ</t>
    </r>
  </si>
  <si>
    <r>
      <t>3.</t>
    </r>
    <r>
      <rPr>
        <i/>
        <sz val="16"/>
        <color rgb="FFC00000"/>
        <rFont val="Times New Roman"/>
        <family val="1"/>
      </rPr>
      <t> </t>
    </r>
    <r>
      <rPr>
        <i/>
        <sz val="16"/>
        <color rgb="FFC00000"/>
        <rFont val="TH SarabunPSK"/>
        <family val="2"/>
      </rPr>
      <t xml:space="preserve">จัดกิจกรรมเตรียมความพร้อมเพื่อการทำงานฯ </t>
    </r>
  </si>
  <si>
    <r>
      <t>1.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จัดทำแผนการจัดกิจกรรมพัฒนานักศึกษาในภาพรวมของสถาบันโดยให้นักศึกษามีส่วนร่วมในการจัดทำแผนและการจัดกิจกรรม</t>
    </r>
  </si>
  <si>
    <r>
      <t>2.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ในแผนการจัดกิจกรรมพัฒนานักศึกษาให้ดำเนินกิจกรรมในประเภทต่อไปนี้ ให้ครบถ้วน</t>
    </r>
  </si>
  <si>
    <t xml:space="preserve"> - กิจกรรมส่งเสริมคุณลักษณะบัณฑิตที่พึงประสงค์ที่กำหนดโดยสถาบัน</t>
  </si>
  <si>
    <r>
      <t xml:space="preserve"> -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กิจกรรมกีฬา หรือการส่งเสริมสุขภาพ</t>
    </r>
  </si>
  <si>
    <r>
      <t xml:space="preserve"> -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กิจกรรมบำเพ็ญประโยชน์ หรือรักษาสิ่งแวดล้อม</t>
    </r>
  </si>
  <si>
    <t xml:space="preserve"> - กิจกรรมเสริมสร้างคุณธรรมและจริยธรรม</t>
  </si>
  <si>
    <t xml:space="preserve"> - กิจกรรมส่งเสริมศิลปะและวัฒนธรรม</t>
  </si>
  <si>
    <r>
      <t>3.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 xml:space="preserve">จัดกิจกรรมให้ความรู้และทักษะการประกันคุณภาพการศึกษาแก่นักศึกษา </t>
    </r>
  </si>
  <si>
    <r>
      <t>4.</t>
    </r>
    <r>
      <rPr>
        <sz val="16"/>
        <rFont val="Times New Roman"/>
        <family val="1"/>
      </rPr>
      <t xml:space="preserve"> </t>
    </r>
    <r>
      <rPr>
        <sz val="16"/>
        <rFont val="TH SarabunPSK"/>
        <family val="2"/>
      </rPr>
      <t>ทุกกิจกรรมที่ดำเนินการ มีการประเมินผลความสำเร็จตามวัตถุประสงค์ของกิจกรรมและนำผลการประเมินมาปรับปรุงการดำเนินงานครั้งต่อไป</t>
    </r>
  </si>
  <si>
    <t>5. ประเมินความสำเร็จตามวัตถุประสงค์ของแผนการจัดกิจกรรมพัฒนานักศึกษา</t>
  </si>
  <si>
    <t>6. นำผลการประเมินไปปรับปรุงแผนหรือปรับปรุงการจัดกิจกรรมเพื่อพัฒนานักศึกษา</t>
  </si>
  <si>
    <r>
      <t xml:space="preserve"> -</t>
    </r>
    <r>
      <rPr>
        <sz val="7"/>
        <color theme="1"/>
        <rFont val="Times New Roman"/>
        <family val="1"/>
      </rPr>
      <t> </t>
    </r>
    <r>
      <rPr>
        <sz val="15"/>
        <color theme="1"/>
        <rFont val="TH SarabunPSK"/>
        <family val="2"/>
      </rPr>
      <t>ห้องปฏิบัติการวิจัยหรืองานสร้างสรรค์ หรือหน่วยวิจัย หรือศูนย์เครื่องมือ หรือศูนย์ให้คำปรึกษาและสนับสนุนการวิจัยหรืองานสร้างสรรค์</t>
    </r>
  </si>
  <si>
    <r>
      <t xml:space="preserve"> -</t>
    </r>
    <r>
      <rPr>
        <sz val="7"/>
        <color theme="1"/>
        <rFont val="Times New Roman"/>
        <family val="1"/>
      </rPr>
      <t> </t>
    </r>
    <r>
      <rPr>
        <sz val="15"/>
        <color theme="1"/>
        <rFont val="TH SarabunPSK"/>
        <family val="2"/>
      </rPr>
      <t>ห้องสมุดหรือแหล่งค้นคว้าข้อมูลสนับสนุนการวิจัยหรืองานสร้างสรรค์</t>
    </r>
  </si>
  <si>
    <r>
      <t xml:space="preserve"> -</t>
    </r>
    <r>
      <rPr>
        <sz val="7"/>
        <color theme="1"/>
        <rFont val="Times New Roman"/>
        <family val="1"/>
      </rPr>
      <t> </t>
    </r>
    <r>
      <rPr>
        <sz val="15"/>
        <color theme="1"/>
        <rFont val="TH SarabunPSK"/>
        <family val="2"/>
      </rPr>
      <t>สิ่งอำนวยความสะดวกหรือการรักษาความปลอดภัยในการวิจัยหรืองานสร้างสรรค์ เช่น ระบบเทคโนโลยีสารสนเทศ ระบบรักษาความปลอดภัยในห้องปฏิบัติการวิจัย</t>
    </r>
  </si>
  <si>
    <r>
      <t xml:space="preserve"> -</t>
    </r>
    <r>
      <rPr>
        <sz val="7"/>
        <color theme="1"/>
        <rFont val="Times New Roman"/>
        <family val="1"/>
      </rPr>
      <t> </t>
    </r>
    <r>
      <rPr>
        <sz val="15"/>
        <color theme="1"/>
        <rFont val="TH SarabunPSK"/>
        <family val="2"/>
      </rPr>
      <t>กิจกรรมวิชาการที่ส่งเสริมงานวิจัยหรืองานสร้างสรรค์ เช่น การจัดประชุมวิชาการ การจัดแสดงงานสร้างสรรค์ การจัดให้มีศาสตราจารย์อาคันตุกะหรือศาสตราจารย์รับเชิญ (visiting professor)</t>
    </r>
  </si>
  <si>
    <t>เงินสนับสนุนฯ งานวิจัยและงานสร้างสรรค์ *</t>
  </si>
  <si>
    <t xml:space="preserve">   - จำนวนอาจารย์ประจำ (รวมลาศึกษาต่อ)</t>
  </si>
  <si>
    <t xml:space="preserve">   - จำนวนนักวิจัยประจำ (รวมลาศึกษาต่อ)</t>
  </si>
  <si>
    <t>1. กำหนดชุมชน หรือองค์การเป้าหมายของการให้บริการทางวิชาการแก่สังคม โดยมีความร่วมมือระหว่างคณะหรือหน่วยงานเทียบเท่า</t>
  </si>
  <si>
    <t>2. จัดทำแผนบริการวิชาการโดยมีส่วนร่วมจากชุมชน หรือองค์การเป้าหมายที่กำหนดในข้อ 1</t>
  </si>
  <si>
    <t>3. ชุมชน หรือองค์การเป้าหมายได้รับการพัฒนาและมีความเข้มแข็งที่มีหลักฐานที่ปรากฏชัดเจน</t>
  </si>
  <si>
    <t>4. ชุมชน หรือองค์การเป้าหมาย ดำเนินการพัฒนาตนเองอย่างต่อเนื่อง</t>
  </si>
  <si>
    <t>5. สถาบันสามารถสร้างเครือข่ายความร่วมมือกับหน่วยงานภายนอกในการพัฒนาชุมชนหรือองค์การเป้าหมาย</t>
  </si>
  <si>
    <t>6. ทุกคณะ มีส่วนร่วมในการดำเนินการตามแผนบริการวิชาการแก่สังคมของสถาบันตามข้อ 2 โดยมีจำนวนอาจารย์เข้าร่วมไม่น้อยกว่าร้อยละ 5 ของอาจารย์ทั้งหมดของสถาบัน ทั้งนี้ ต้องมีอาจารย์มาจากทุกคณะ</t>
  </si>
  <si>
    <r>
      <t>2.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จัดทำแผนด้านทำนุบำรุงศิลปะและวัฒนธรรม และกำหนดตัวบ่งชี้วัดความสำเร็จตามวัตถุประสงค์ของแผน รวมทั้ง จัดสรรงบประมาณเพื่อให้สามารถดำเนินการได้ตามแผน</t>
    </r>
  </si>
  <si>
    <t>1. พัฒนาแผนกลยุทธ์จากผลการวิเคราะห์ SWOT กับวิสัยทัศน์ของสถาบัน และพัฒนาไปสู่แผนกลยุทธ์ทางการเงินและแผนปฏิบัติการประจำปีตามกรอบเวลาเพื่อให้บรรลุผลตามตัวบ่งชี้และเป้าหมายของแผนกลยุทธ์</t>
  </si>
  <si>
    <t>2. การกำกับติดตามส่งเสริมสนับสนุนให้ทุกคณะดำเนินการวิเคราะห์ข้อมูลทางการเงินที่ประกอบไปด้วยต้นทุนต่อหน่วยในแต่ละหลักสูตร สัดส่วนค่าใช้จ่ายเพื่อพัฒนานักศึกษา อาจารย์ บุคลากร การจัดการเรียนการสอน อย่างต่อเนื่อง เพื่อวิเคราะห์ความคุ้มค่าของการบริหารหลักสูตร ประสิทธิภาพ ประสิทธิผลในการผลิตบัณฑิต และโอกาสในการแข่งขัน</t>
  </si>
  <si>
    <t>3. ดำเนินงานตามแผนบริหารความเสี่ยง ที่เป็นผลจากการวิเคราะห์และระบุปัจจัยเสี่ยงที่เกิดจากปัจจัยภายนอก หรือปัจจัยที่ไม่สามารถควบคุมได้ที่ส่งผลต่อการดำเนินงานตามพันธกิจของสถาบันและให้ระดับความเสี่ยงลดลงจากเดิม</t>
  </si>
  <si>
    <t>4. บริหารงานด้วยหลักธรรมาภิบาลอย่างครบถ้วนทั้ง 10 ประการที่อธิบายการดำเนินงานอย่างชัดเจน</t>
  </si>
  <si>
    <t>5. การกำกับติดตามส่งเสริมสนับสนุนให้ทุกหน่วยงานในสถาบันมีการดำเนินการจัดการความรู้ตามระบบ</t>
  </si>
  <si>
    <r>
      <t xml:space="preserve">6. การกำกับติดตามผลการดำเนินงานตาม </t>
    </r>
    <r>
      <rPr>
        <u/>
        <sz val="16"/>
        <color theme="1"/>
        <rFont val="TH SarabunPSK"/>
        <family val="2"/>
      </rPr>
      <t>แผนการบริหาร</t>
    </r>
    <r>
      <rPr>
        <sz val="16"/>
        <color theme="1"/>
        <rFont val="TH SarabunPSK"/>
        <family val="2"/>
      </rPr>
      <t xml:space="preserve"> และ</t>
    </r>
    <r>
      <rPr>
        <u/>
        <sz val="16"/>
        <color theme="1"/>
        <rFont val="TH SarabunPSK"/>
        <family val="2"/>
      </rPr>
      <t>แผนพัฒนา</t>
    </r>
    <r>
      <rPr>
        <sz val="16"/>
        <color theme="1"/>
        <rFont val="TH SarabunPSK"/>
        <family val="2"/>
      </rPr>
      <t xml:space="preserve"> บุคลากรสายวิชาการและสายสนับสนุน</t>
    </r>
  </si>
  <si>
    <t xml:space="preserve">7. การกำกับติดตามส่งเสริมสนับสนุนให้ทุกหน่วยงานในสถาบันมีการดำเนินงานด้านการประกันคุณภาพการศึกษาภายในตามระบบและกลไกที่สถาบันกำหนด ประกอบด้วย การควบคุมคุณภาพ การตรวจสอบคุณภาพ และการประเมินคุณภาพ </t>
  </si>
  <si>
    <t xml:space="preserve">ผลการบริหารงานของคณะ </t>
  </si>
  <si>
    <t xml:space="preserve"> - คะแนนเฉลี่ยของผลการประเมินระดับคณะของทุกคณะ</t>
  </si>
  <si>
    <t xml:space="preserve"> - จำนวนคณะทั้งหมดในสถาบัน</t>
  </si>
  <si>
    <t>ระบบกำกับการประกันคุณภาพหลักสูตรและคณะ</t>
  </si>
  <si>
    <r>
      <t>1.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มีระบบและกลไกในการกำกับติดตามการดำเนินการประกันคุณภาพหลักสูตรและคณะให้เป็นไปตามองค์ประกอบการประกันคุณภาพหลักสูตรและคณะ</t>
    </r>
  </si>
  <si>
    <r>
      <t>2.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มีคณะกรรมการกำกับ ติดตามการดำเนินงานให้เป็นไปตามระบบที่กำหนดในข้อ 1 และรายงานผลการติดตามให้กรรมการระดับสถาบันเพื่อพิจารณา</t>
    </r>
  </si>
  <si>
    <r>
      <t>3.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มีการจัดสรรทรัพยากรเพื่อสนับสนุนการดำเนินงานของหลักสูตรและคณะ ให้เกิดผลตามองค์ประกอบการประกันคุณภาพหลักสูตรและคณะ</t>
    </r>
  </si>
  <si>
    <r>
      <t>4.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นำผลการประเมินคุณภาพหลักสูตรและคณะที่ผ่านการพิจารณาของกรรมการระดับสถาบันเสนอสภาสถาบันเพื่อพิจารณา</t>
    </r>
  </si>
  <si>
    <r>
      <t>5.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นำผลการประเมินและข้อเสนอแนะจากสภาสถาบันมาปรับปรุงหลักสูตรและการดำเนินงานของคณะ ให้มีคุณภาพดีขึ้นอย่างต่อเนื่อง</t>
    </r>
  </si>
  <si>
    <t>มหาวิทยาลัยอุบลราชธานี</t>
  </si>
  <si>
    <t xml:space="preserve">สรุปผลการประกันคุณภาพภายใน ระดับสถาบัน 
ปีการศึกษา 2557 </t>
  </si>
  <si>
    <t>ระดับประเมิน</t>
  </si>
  <si>
    <t>ประเมินตนเอง</t>
  </si>
  <si>
    <t>ค.กก.ประเมินฯ</t>
  </si>
  <si>
    <t>ผลงานเทียบเป้าหมาย</t>
  </si>
  <si>
    <t>ตัวตั้ง</t>
  </si>
  <si>
    <t>ตัวหาร</t>
  </si>
  <si>
    <t>สกอ. 1.1</t>
  </si>
  <si>
    <t>คณะ/สถาบัน</t>
  </si>
  <si>
    <t>สกอ. 1.2</t>
  </si>
  <si>
    <t>สกอ. 1.4</t>
  </si>
  <si>
    <t>สกอ. 2.1</t>
  </si>
  <si>
    <t>สกอ. 2.2</t>
  </si>
  <si>
    <t xml:space="preserve">เงินสนับสนุนงานวิจัยและงานสร้างสรรค์ </t>
  </si>
  <si>
    <t>สกอ. 2.3</t>
  </si>
  <si>
    <t xml:space="preserve">3. การบริการวิชาการแก่สังคม </t>
  </si>
  <si>
    <t>4. การทำนุบำรุงศิลปะและวัฒนธรรม</t>
  </si>
  <si>
    <t>สถาบัน</t>
  </si>
  <si>
    <t>คะแนนการประเมิน ระดับสถาบัน</t>
  </si>
  <si>
    <t>สรุปผลการประกันคุณภาพภายใน ระดับคณะ และ ระดับสถาบัน ปีการศึกษา 2557 
(มติ ค.กก.ประเมินคุณภาพภายใน ระดับสถาบัน)</t>
  </si>
  <si>
    <t>สกอ. 1.4 (คณะ)</t>
  </si>
  <si>
    <t>สกอ. 1.4 (สถาบัน)
สกอ.1.5 (คณะ)</t>
  </si>
  <si>
    <t>สกอ. 1.5 (สถาบัน)
สกอ.1.6 (คณะ)</t>
  </si>
  <si>
    <t>สกอ. 5.3 (สถาบัน)
สกอ. 5.2 (คณะ)</t>
  </si>
  <si>
    <t>สรุปผลการประเมินตนเอง (SAR) ระดับสถาบัน และผลกการประเมินคุณภาพภายใน ระดับคณะ ปีการศึกษา 2558</t>
  </si>
  <si>
    <t>ตารางวิเคราะห์ผลการประเมินตนเอง (SAR) ระดับสถาบัน ปีการศึกษา 2558</t>
  </si>
  <si>
    <t>รวมอาจารย์ที่มีตำแหน่งทางวิชาการ</t>
  </si>
  <si>
    <t>คะแนนการประเมิน</t>
  </si>
  <si>
    <t>รวมค่าถ่วงทุกผลงาน</t>
  </si>
  <si>
    <t>รวมผลงานทุกประเภท</t>
  </si>
  <si>
    <t xml:space="preserve">1.4 การบริการนักศึกษาระดับปริญญาตรี  </t>
  </si>
  <si>
    <t xml:space="preserve">1.5 กิจกรรมนักศึกษาระดับปริญญาตรี </t>
  </si>
  <si>
    <t xml:space="preserve">5.2 ผลการบริหารงานของคณะ </t>
  </si>
  <si>
    <t>5.3 ระบบกำกับการประกันคุณภาพหลักสูตรและคณะ</t>
  </si>
  <si>
    <t>ค่าเป้าหมาย</t>
  </si>
  <si>
    <t xml:space="preserve"> - ระดับ ป.ตรี</t>
  </si>
  <si>
    <t xml:space="preserve"> - ระดับ ป.โท</t>
  </si>
  <si>
    <t xml:space="preserve"> - ระดับ ป.เอก</t>
  </si>
  <si>
    <t xml:space="preserve"> - รวมจำนวนผลงานวิจัย+งานสร้างสรรค์</t>
  </si>
  <si>
    <t>ร้อยละปลงานทางวิชาการต่ออาจารย์ทั้งหมด</t>
  </si>
  <si>
    <t xml:space="preserve">ผลการประเมินคุณภาพภายใน ระดับคณะ ปีการศึกษา 2559  </t>
  </si>
</sst>
</file>

<file path=xl/styles.xml><?xml version="1.0" encoding="utf-8"?>
<styleSheet xmlns="http://schemas.openxmlformats.org/spreadsheetml/2006/main">
  <numFmts count="11">
    <numFmt numFmtId="43" formatCode="_(* #,##0.00_);_(* \(#,##0.00\);_(* &quot;-&quot;??_);_(@_)"/>
    <numFmt numFmtId="187" formatCode="_-* #,##0.00_-;\-* #,##0.00_-;_-* &quot;-&quot;??_-;_-@_-"/>
    <numFmt numFmtId="188" formatCode="[&lt;=99999999][$-D000000]0\-####\-####;[$-D000000]#\-####\-####"/>
    <numFmt numFmtId="189" formatCode="0.0"/>
    <numFmt numFmtId="190" formatCode="0.000"/>
    <numFmt numFmtId="191" formatCode="_-* #,##0_-;\-* #,##0_-;_-* &quot;-&quot;??_-;_-@_-"/>
    <numFmt numFmtId="192" formatCode="#,##0_ ;\-#,##0\ "/>
    <numFmt numFmtId="193" formatCode="_-* #,##0.0_-;\-* #,##0.0_-;_-* &quot;-&quot;??_-;_-@_-"/>
    <numFmt numFmtId="194" formatCode="#,##0.00_ ;\-#,##0.00\ "/>
    <numFmt numFmtId="195" formatCode="0.0%"/>
    <numFmt numFmtId="196" formatCode="#,##0.0_ ;\-#,##0.0\ "/>
  </numFmts>
  <fonts count="15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5"/>
      <name val="Cordia New"/>
      <family val="2"/>
    </font>
    <font>
      <b/>
      <sz val="14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20"/>
      <name val="TH SarabunPSK"/>
      <family val="2"/>
    </font>
    <font>
      <b/>
      <sz val="15"/>
      <name val="TH SarabunPSK"/>
      <family val="2"/>
    </font>
    <font>
      <sz val="20"/>
      <name val="TH SarabunPSK"/>
      <family val="2"/>
    </font>
    <font>
      <b/>
      <sz val="18"/>
      <name val="Cordia New"/>
      <family val="2"/>
    </font>
    <font>
      <sz val="14"/>
      <color theme="1"/>
      <name val="TH SarabunPSK"/>
      <family val="2"/>
    </font>
    <font>
      <b/>
      <sz val="18"/>
      <name val="TH SarabunPSK"/>
      <family val="2"/>
    </font>
    <font>
      <b/>
      <sz val="20"/>
      <color theme="0"/>
      <name val="TH SarabunPSK"/>
      <family val="2"/>
    </font>
    <font>
      <sz val="11"/>
      <name val="Tahoma"/>
      <family val="2"/>
      <charset val="222"/>
      <scheme val="minor"/>
    </font>
    <font>
      <b/>
      <sz val="20"/>
      <color rgb="FFFF0000"/>
      <name val="TH SarabunPSK"/>
      <family val="2"/>
    </font>
    <font>
      <sz val="15"/>
      <color rgb="FF0000FF"/>
      <name val="TH SarabunPSK"/>
      <family val="2"/>
    </font>
    <font>
      <sz val="15"/>
      <color rgb="FFFF0000"/>
      <name val="TH SarabunPSK"/>
      <family val="2"/>
    </font>
    <font>
      <b/>
      <sz val="15"/>
      <name val="Cordia New"/>
      <family val="2"/>
    </font>
    <font>
      <u/>
      <sz val="16"/>
      <name val="TH SarabunPSK"/>
      <family val="2"/>
    </font>
    <font>
      <b/>
      <sz val="20"/>
      <color rgb="FF0000FF"/>
      <name val="TH SarabunPSK"/>
      <family val="2"/>
    </font>
    <font>
      <sz val="16"/>
      <color theme="1"/>
      <name val="TH SarabunPSK"/>
      <family val="2"/>
    </font>
    <font>
      <sz val="15"/>
      <name val="FreesiaUPC"/>
      <family val="2"/>
      <charset val="222"/>
    </font>
    <font>
      <b/>
      <u/>
      <sz val="15"/>
      <name val="TH SarabunPSK"/>
      <family val="2"/>
    </font>
    <font>
      <b/>
      <u/>
      <sz val="16"/>
      <name val="TH SarabunPSK"/>
      <family val="2"/>
    </font>
    <font>
      <sz val="11"/>
      <color indexed="8"/>
      <name val="Tahoma"/>
      <family val="2"/>
      <charset val="222"/>
    </font>
    <font>
      <b/>
      <sz val="18"/>
      <color indexed="8"/>
      <name val="TH SarabunPSK"/>
      <family val="2"/>
    </font>
    <font>
      <b/>
      <sz val="14"/>
      <color indexed="8"/>
      <name val="TH SarabunPSK"/>
      <family val="2"/>
    </font>
    <font>
      <sz val="10"/>
      <name val="Arial"/>
      <family val="2"/>
    </font>
    <font>
      <b/>
      <u/>
      <sz val="20"/>
      <name val="TH SarabunPSK"/>
      <family val="2"/>
    </font>
    <font>
      <sz val="20"/>
      <name val="Cordia New"/>
      <family val="2"/>
    </font>
    <font>
      <sz val="7"/>
      <color theme="1"/>
      <name val="Times New Roman"/>
      <family val="1"/>
    </font>
    <font>
      <b/>
      <sz val="22"/>
      <color rgb="FF0000FF"/>
      <name val="TH SarabunPSK"/>
      <family val="2"/>
    </font>
    <font>
      <sz val="12"/>
      <name val="TH SarabunPSK"/>
      <family val="2"/>
    </font>
    <font>
      <sz val="20"/>
      <name val="FreesiaUPC"/>
      <family val="2"/>
      <charset val="222"/>
    </font>
    <font>
      <b/>
      <sz val="20"/>
      <color rgb="FF0070C0"/>
      <name val="TH SarabunPSK"/>
      <family val="2"/>
    </font>
    <font>
      <b/>
      <sz val="16"/>
      <color theme="1"/>
      <name val="TH SarabunPSK"/>
      <family val="2"/>
    </font>
    <font>
      <sz val="16"/>
      <name val="Cordia New"/>
      <family val="2"/>
    </font>
    <font>
      <sz val="18"/>
      <name val="TH SarabunPSK"/>
      <family val="2"/>
    </font>
    <font>
      <b/>
      <u/>
      <sz val="18"/>
      <name val="TH SarabunPSK"/>
      <family val="2"/>
    </font>
    <font>
      <b/>
      <sz val="16"/>
      <color rgb="FFC00000"/>
      <name val="TH SarabunPSK"/>
      <family val="2"/>
    </font>
    <font>
      <b/>
      <u/>
      <sz val="16"/>
      <color rgb="FFC00000"/>
      <name val="TH SarabunPSK"/>
      <family val="2"/>
    </font>
    <font>
      <sz val="16"/>
      <color theme="1"/>
      <name val="Times New Roman"/>
      <family val="1"/>
    </font>
    <font>
      <sz val="16"/>
      <name val="Times New Roman"/>
      <family val="1"/>
    </font>
    <font>
      <u/>
      <sz val="16"/>
      <color theme="1"/>
      <name val="TH SarabunPSK"/>
      <family val="2"/>
    </font>
    <font>
      <i/>
      <sz val="16"/>
      <name val="TH SarabunPSK"/>
      <family val="2"/>
    </font>
    <font>
      <b/>
      <sz val="18"/>
      <color rgb="FFC00000"/>
      <name val="TH SarabunPSK"/>
      <family val="2"/>
    </font>
    <font>
      <sz val="15"/>
      <color indexed="8"/>
      <name val="TH SarabunPSK"/>
      <family val="2"/>
    </font>
    <font>
      <b/>
      <sz val="16"/>
      <color indexed="8"/>
      <name val="TH SarabunPSK"/>
      <family val="2"/>
    </font>
    <font>
      <b/>
      <sz val="15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rgb="FFFF0000"/>
      <name val="TH SarabunPSK"/>
      <family val="2"/>
    </font>
    <font>
      <b/>
      <sz val="20"/>
      <color rgb="FFC00000"/>
      <name val="TH SarabunPSK"/>
      <family val="2"/>
    </font>
    <font>
      <sz val="16"/>
      <color rgb="FFC00000"/>
      <name val="TH SarabunPSK"/>
      <family val="2"/>
    </font>
    <font>
      <sz val="20"/>
      <color rgb="FFFF0000"/>
      <name val="TH SarabunPSK"/>
      <family val="2"/>
    </font>
    <font>
      <sz val="20"/>
      <color theme="1"/>
      <name val="TH SarabunPSK"/>
      <family val="2"/>
    </font>
    <font>
      <sz val="18"/>
      <name val="Cordia New"/>
      <family val="2"/>
    </font>
    <font>
      <b/>
      <sz val="18"/>
      <color rgb="FF0070C0"/>
      <name val="TH SarabunPSK"/>
      <family val="2"/>
    </font>
    <font>
      <b/>
      <u/>
      <sz val="16"/>
      <color indexed="8"/>
      <name val="TH SarabunPSK"/>
      <family val="2"/>
    </font>
    <font>
      <b/>
      <sz val="12"/>
      <name val="TH SarabunPSK"/>
      <family val="2"/>
    </font>
    <font>
      <b/>
      <u val="singleAccounting"/>
      <sz val="16"/>
      <name val="TH SarabunPSK"/>
      <family val="2"/>
    </font>
    <font>
      <b/>
      <sz val="16"/>
      <color rgb="FFFF0000"/>
      <name val="TH SarabunPSK"/>
      <family val="2"/>
    </font>
    <font>
      <sz val="15"/>
      <color rgb="FFFF0000"/>
      <name val="Cordia New"/>
      <family val="2"/>
    </font>
    <font>
      <sz val="18"/>
      <color rgb="FFFF0000"/>
      <name val="TH SarabunPSK"/>
      <family val="2"/>
    </font>
    <font>
      <b/>
      <sz val="22"/>
      <name val="TH SarabunPSK"/>
      <family val="2"/>
    </font>
    <font>
      <b/>
      <u/>
      <sz val="18"/>
      <color indexed="8"/>
      <name val="TH SarabunPSK"/>
      <family val="2"/>
    </font>
    <font>
      <b/>
      <sz val="18"/>
      <color rgb="FF0000FF"/>
      <name val="TH SarabunPSK"/>
      <family val="2"/>
    </font>
    <font>
      <sz val="18"/>
      <color rgb="FF0000FF"/>
      <name val="TH SarabunPSK"/>
      <family val="2"/>
    </font>
    <font>
      <sz val="20"/>
      <color theme="0"/>
      <name val="TH SarabunPSK"/>
      <family val="2"/>
    </font>
    <font>
      <sz val="20"/>
      <color rgb="FFC00000"/>
      <name val="TH SarabunPSK"/>
      <family val="2"/>
    </font>
    <font>
      <sz val="18"/>
      <color theme="1"/>
      <name val="TH SarabunPSK"/>
      <family val="2"/>
    </font>
    <font>
      <b/>
      <sz val="24"/>
      <color rgb="FF0000FF"/>
      <name val="TH SarabunPSK"/>
      <family val="2"/>
    </font>
    <font>
      <sz val="24"/>
      <color theme="1"/>
      <name val="TH SarabunPSK"/>
      <family val="2"/>
    </font>
    <font>
      <b/>
      <sz val="24"/>
      <color rgb="FFFF0000"/>
      <name val="TH SarabunPSK"/>
      <family val="2"/>
    </font>
    <font>
      <b/>
      <sz val="16"/>
      <color rgb="FFFFFFFF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color rgb="FF0000FF"/>
      <name val="TH SarabunPSK"/>
      <family val="2"/>
    </font>
    <font>
      <sz val="11"/>
      <color rgb="FFC00000"/>
      <name val="Tahoma"/>
      <family val="2"/>
      <charset val="222"/>
      <scheme val="minor"/>
    </font>
    <font>
      <b/>
      <sz val="18"/>
      <color rgb="FFFF0000"/>
      <name val="Cordia New"/>
      <family val="2"/>
    </font>
    <font>
      <sz val="14"/>
      <name val="TH SarabunPSK"/>
      <family val="2"/>
    </font>
    <font>
      <b/>
      <sz val="20"/>
      <color rgb="FF9C0006"/>
      <name val="TH SarabunPSK"/>
      <family val="2"/>
    </font>
    <font>
      <b/>
      <sz val="14"/>
      <color rgb="FFFFFFFF"/>
      <name val="TH SarabunPSK"/>
      <family val="2"/>
    </font>
    <font>
      <sz val="11"/>
      <color theme="1"/>
      <name val="TH SarabunPSK"/>
      <family val="2"/>
    </font>
    <font>
      <sz val="20"/>
      <color rgb="FF9C0006"/>
      <name val="TH SarabunPSK"/>
      <family val="2"/>
    </font>
    <font>
      <b/>
      <sz val="14"/>
      <color rgb="FF9C0006"/>
      <name val="TH SarabunPSK"/>
      <family val="2"/>
    </font>
    <font>
      <b/>
      <u/>
      <sz val="20"/>
      <color rgb="FFFFFFCC"/>
      <name val="TH SarabunPSK"/>
      <family val="2"/>
    </font>
    <font>
      <u/>
      <sz val="18"/>
      <name val="TH SarabunPSK"/>
      <family val="2"/>
    </font>
    <font>
      <b/>
      <u/>
      <sz val="20"/>
      <color theme="1"/>
      <name val="Tahoma"/>
      <family val="2"/>
      <charset val="222"/>
      <scheme val="minor"/>
    </font>
    <font>
      <b/>
      <sz val="20"/>
      <color rgb="FFFFFFCC"/>
      <name val="TH SarabunPSK"/>
      <family val="2"/>
    </font>
    <font>
      <sz val="18"/>
      <color rgb="FF9C0006"/>
      <name val="TH SarabunPSK"/>
      <family val="2"/>
    </font>
    <font>
      <sz val="20"/>
      <color rgb="FF0000FF"/>
      <name val="TH SarabunPSK"/>
      <family val="2"/>
    </font>
    <font>
      <sz val="16"/>
      <color rgb="FF00B050"/>
      <name val="TH SarabunPSK"/>
      <family val="2"/>
    </font>
    <font>
      <b/>
      <u/>
      <sz val="20"/>
      <color rgb="FFC00000"/>
      <name val="TH SarabunPSK"/>
      <family val="2"/>
    </font>
    <font>
      <u/>
      <sz val="20"/>
      <name val="TH SarabunPSK"/>
      <family val="2"/>
    </font>
    <font>
      <b/>
      <u/>
      <sz val="20"/>
      <color rgb="FF0000FF"/>
      <name val="TH SarabunPSK"/>
      <family val="2"/>
    </font>
    <font>
      <b/>
      <sz val="20"/>
      <color rgb="FF7030A0"/>
      <name val="TH SarabunPSK"/>
      <family val="2"/>
    </font>
    <font>
      <b/>
      <i/>
      <sz val="18"/>
      <name val="TH SarabunPSK"/>
      <family val="2"/>
    </font>
    <font>
      <b/>
      <sz val="18"/>
      <color rgb="FF000000"/>
      <name val="TH SarabunPSK"/>
      <family val="2"/>
    </font>
    <font>
      <sz val="18"/>
      <color rgb="FF000000"/>
      <name val="TH SarabunPSK"/>
      <family val="2"/>
    </font>
    <font>
      <b/>
      <u/>
      <sz val="20"/>
      <color theme="1"/>
      <name val="TH SarabunPSK"/>
      <family val="2"/>
    </font>
    <font>
      <u/>
      <sz val="18"/>
      <color rgb="FFFF0000"/>
      <name val="TH SarabunPSK"/>
      <family val="2"/>
    </font>
    <font>
      <b/>
      <sz val="18"/>
      <color rgb="FF9C0006"/>
      <name val="TH SarabunPSK"/>
      <family val="2"/>
    </font>
    <font>
      <b/>
      <u/>
      <sz val="16"/>
      <color rgb="FF0000FF"/>
      <name val="TH SarabunPSK"/>
      <family val="2"/>
    </font>
    <font>
      <sz val="11"/>
      <color rgb="FFC00000"/>
      <name val="TH SarabunPSK"/>
      <family val="2"/>
    </font>
    <font>
      <b/>
      <sz val="26"/>
      <color rgb="FFFF0000"/>
      <name val="TH SarabunPSK"/>
      <family val="2"/>
    </font>
    <font>
      <b/>
      <sz val="16"/>
      <color rgb="FF0000FF"/>
      <name val="TH SarabunPSK"/>
      <family val="2"/>
    </font>
    <font>
      <sz val="11"/>
      <color rgb="FF0000FF"/>
      <name val="TH SarabunPSK"/>
      <family val="2"/>
    </font>
    <font>
      <sz val="11"/>
      <color theme="0"/>
      <name val="TH SarabunPSK"/>
      <family val="2"/>
    </font>
    <font>
      <sz val="14"/>
      <color theme="1"/>
      <name val="TH SarabunPSK"/>
      <family val="2"/>
      <charset val="222"/>
    </font>
    <font>
      <sz val="14"/>
      <color theme="1"/>
      <name val="Times New Roman"/>
      <family val="1"/>
    </font>
    <font>
      <sz val="11"/>
      <color theme="0"/>
      <name val="Tahoma"/>
      <family val="2"/>
      <charset val="222"/>
      <scheme val="minor"/>
    </font>
    <font>
      <b/>
      <i/>
      <sz val="16"/>
      <name val="TH SarabunPSK"/>
      <family val="2"/>
    </font>
    <font>
      <b/>
      <u/>
      <sz val="18"/>
      <name val="Cordia New"/>
      <family val="2"/>
    </font>
    <font>
      <sz val="16"/>
      <color rgb="FFFF0000"/>
      <name val="TH SarabunPSK"/>
      <family val="2"/>
    </font>
    <font>
      <sz val="16"/>
      <color theme="5" tint="-0.249977111117893"/>
      <name val="TH SarabunPSK"/>
      <family val="2"/>
    </font>
    <font>
      <sz val="16"/>
      <color theme="0"/>
      <name val="TH SarabunPSK"/>
      <family val="2"/>
    </font>
    <font>
      <b/>
      <sz val="16"/>
      <name val="Cordia New"/>
      <family val="2"/>
    </font>
    <font>
      <sz val="18"/>
      <color rgb="FFC00000"/>
      <name val="TH SarabunPSK"/>
      <family val="2"/>
    </font>
    <font>
      <b/>
      <sz val="14"/>
      <color theme="1"/>
      <name val="TH SarabunPSK"/>
      <family val="2"/>
    </font>
    <font>
      <sz val="11"/>
      <color rgb="FF0000FF"/>
      <name val="Tahoma"/>
      <family val="2"/>
      <charset val="222"/>
      <scheme val="minor"/>
    </font>
    <font>
      <b/>
      <sz val="15"/>
      <color rgb="FF0000FF"/>
      <name val="Cordia New"/>
      <family val="2"/>
    </font>
    <font>
      <b/>
      <sz val="26"/>
      <name val="EucrosiaUPC"/>
      <family val="1"/>
    </font>
    <font>
      <b/>
      <u/>
      <sz val="15"/>
      <color theme="1"/>
      <name val="TH SarabunPSK"/>
      <family val="2"/>
    </font>
    <font>
      <u/>
      <sz val="16"/>
      <color rgb="FFC00000"/>
      <name val="TH SarabunPSK"/>
      <family val="2"/>
    </font>
    <font>
      <u/>
      <sz val="15"/>
      <name val="TH SarabunPSK"/>
      <family val="2"/>
    </font>
    <font>
      <i/>
      <sz val="16"/>
      <color rgb="FFC00000"/>
      <name val="TH SarabunPSK"/>
      <family val="2"/>
    </font>
    <font>
      <i/>
      <sz val="16"/>
      <color rgb="FFC00000"/>
      <name val="Times New Roman"/>
      <family val="1"/>
    </font>
    <font>
      <b/>
      <sz val="15"/>
      <color rgb="FFC00000"/>
      <name val="TH SarabunPSK"/>
      <family val="2"/>
    </font>
    <font>
      <sz val="12"/>
      <color theme="0"/>
      <name val="TH SarabunPSK"/>
      <family val="2"/>
    </font>
    <font>
      <sz val="12"/>
      <color rgb="FF0000FF"/>
      <name val="TH SarabunPSK"/>
      <family val="2"/>
    </font>
    <font>
      <sz val="20"/>
      <color theme="0"/>
      <name val="FreesiaUPC"/>
      <family val="2"/>
      <charset val="222"/>
    </font>
    <font>
      <b/>
      <sz val="20"/>
      <name val="Cordia New"/>
      <family val="2"/>
    </font>
    <font>
      <sz val="15"/>
      <color rgb="FF0000FF"/>
      <name val="Cordia New"/>
      <family val="2"/>
    </font>
    <font>
      <b/>
      <sz val="15"/>
      <color rgb="FF0000FF"/>
      <name val="TH SarabunPSK"/>
      <family val="2"/>
    </font>
    <font>
      <sz val="13"/>
      <name val="TH SarabunPSK"/>
      <family val="2"/>
    </font>
    <font>
      <sz val="10"/>
      <name val="TH SarabunPSK"/>
      <family val="2"/>
    </font>
    <font>
      <b/>
      <sz val="12"/>
      <color theme="1"/>
      <name val="TH SarabunPSK"/>
      <family val="2"/>
    </font>
    <font>
      <sz val="11"/>
      <name val="TH SarabunPSK"/>
      <family val="2"/>
    </font>
    <font>
      <b/>
      <sz val="18"/>
      <color rgb="FF0000FF"/>
      <name val="Cordia New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rgb="FF0000FF"/>
      <name val="TH SarabunPSK"/>
      <family val="2"/>
    </font>
    <font>
      <sz val="13"/>
      <color rgb="FF0000FF"/>
      <name val="TH SarabunPSK"/>
      <family val="2"/>
    </font>
    <font>
      <b/>
      <i/>
      <sz val="15"/>
      <color rgb="FFC00000"/>
      <name val="TH SarabunPSK"/>
      <family val="2"/>
    </font>
    <font>
      <b/>
      <i/>
      <sz val="18"/>
      <color rgb="FFC00000"/>
      <name val="TH SarabunPSK"/>
      <family val="2"/>
    </font>
    <font>
      <i/>
      <sz val="15"/>
      <color rgb="FFC00000"/>
      <name val="TH SarabunPSK"/>
      <family val="2"/>
    </font>
    <font>
      <b/>
      <i/>
      <sz val="16"/>
      <color rgb="FFC00000"/>
      <name val="TH SarabunPSK"/>
      <family val="2"/>
    </font>
    <font>
      <b/>
      <i/>
      <sz val="20"/>
      <color rgb="FFC00000"/>
      <name val="TH SarabunPSK"/>
      <family val="2"/>
    </font>
    <font>
      <i/>
      <sz val="15"/>
      <color rgb="FFC00000"/>
      <name val="Cordia New"/>
      <family val="2"/>
    </font>
    <font>
      <b/>
      <u/>
      <sz val="15"/>
      <color rgb="FFC00000"/>
      <name val="TH SarabunPSK"/>
      <family val="2"/>
    </font>
    <font>
      <sz val="15"/>
      <color rgb="FFC00000"/>
      <name val="TH SarabunPSK"/>
      <family val="2"/>
    </font>
    <font>
      <sz val="15"/>
      <color rgb="FFC00000"/>
      <name val="Cordia New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Horizontal"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FF33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rgb="FF00000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CCC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187" fontId="1" fillId="0" borderId="0" applyFont="0" applyFill="0" applyBorder="0" applyAlignment="0" applyProtection="0"/>
    <xf numFmtId="0" fontId="28" fillId="0" borderId="0"/>
    <xf numFmtId="0" fontId="3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1" fillId="0" borderId="0"/>
    <xf numFmtId="187" fontId="112" fillId="0" borderId="0" applyFont="0" applyFill="0" applyBorder="0" applyAlignment="0" applyProtection="0"/>
    <xf numFmtId="0" fontId="28" fillId="0" borderId="0"/>
  </cellStyleXfs>
  <cellXfs count="1441">
    <xf numFmtId="0" fontId="0" fillId="0" borderId="0" xfId="0"/>
    <xf numFmtId="0" fontId="29" fillId="0" borderId="0" xfId="2" applyFont="1"/>
    <xf numFmtId="0" fontId="29" fillId="0" borderId="0" xfId="2" applyFont="1" applyAlignment="1">
      <alignment horizontal="left"/>
    </xf>
    <xf numFmtId="0" fontId="29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30" fillId="0" borderId="0" xfId="2" applyFont="1"/>
    <xf numFmtId="0" fontId="7" fillId="6" borderId="2" xfId="2" applyFont="1" applyFill="1" applyBorder="1" applyAlignment="1">
      <alignment horizontal="center" vertical="center" wrapText="1"/>
    </xf>
    <xf numFmtId="0" fontId="7" fillId="6" borderId="2" xfId="2" applyFont="1" applyFill="1" applyBorder="1" applyAlignment="1">
      <alignment horizontal="center" vertical="top"/>
    </xf>
    <xf numFmtId="0" fontId="7" fillId="7" borderId="2" xfId="2" applyFont="1" applyFill="1" applyBorder="1" applyAlignment="1">
      <alignment horizontal="left" vertical="top" wrapText="1" shrinkToFit="1"/>
    </xf>
    <xf numFmtId="0" fontId="7" fillId="7" borderId="2" xfId="2" applyFont="1" applyFill="1" applyBorder="1" applyAlignment="1">
      <alignment horizontal="center" vertical="center" wrapText="1" shrinkToFit="1"/>
    </xf>
    <xf numFmtId="0" fontId="15" fillId="7" borderId="2" xfId="2" applyFont="1" applyFill="1" applyBorder="1" applyAlignment="1">
      <alignment horizontal="center" vertical="center" wrapText="1"/>
    </xf>
    <xf numFmtId="0" fontId="15" fillId="7" borderId="2" xfId="2" applyFont="1" applyFill="1" applyBorder="1" applyAlignment="1">
      <alignment horizontal="center" vertical="top"/>
    </xf>
    <xf numFmtId="0" fontId="29" fillId="7" borderId="0" xfId="2" applyFont="1" applyFill="1" applyBorder="1"/>
    <xf numFmtId="0" fontId="30" fillId="7" borderId="0" xfId="2" applyFont="1" applyFill="1" applyBorder="1"/>
    <xf numFmtId="0" fontId="7" fillId="0" borderId="2" xfId="2" applyFont="1" applyBorder="1" applyAlignment="1">
      <alignment horizontal="left" vertical="top" wrapText="1" shrinkToFit="1"/>
    </xf>
    <xf numFmtId="0" fontId="15" fillId="0" borderId="2" xfId="2" applyFont="1" applyBorder="1" applyAlignment="1">
      <alignment horizontal="center" vertical="top" wrapText="1" shrinkToFit="1"/>
    </xf>
    <xf numFmtId="2" fontId="15" fillId="0" borderId="20" xfId="2" applyNumberFormat="1" applyFont="1" applyFill="1" applyBorder="1" applyAlignment="1">
      <alignment horizontal="center" vertical="top" shrinkToFit="1"/>
    </xf>
    <xf numFmtId="2" fontId="15" fillId="0" borderId="2" xfId="2" applyNumberFormat="1" applyFont="1" applyBorder="1" applyAlignment="1">
      <alignment horizontal="center" vertical="top"/>
    </xf>
    <xf numFmtId="2" fontId="15" fillId="8" borderId="2" xfId="2" applyNumberFormat="1" applyFont="1" applyFill="1" applyBorder="1" applyAlignment="1">
      <alignment horizontal="center" vertical="top"/>
    </xf>
    <xf numFmtId="1" fontId="15" fillId="0" borderId="2" xfId="2" applyNumberFormat="1" applyFont="1" applyBorder="1" applyAlignment="1">
      <alignment horizontal="center" vertical="top"/>
    </xf>
    <xf numFmtId="1" fontId="15" fillId="8" borderId="2" xfId="2" applyNumberFormat="1" applyFont="1" applyFill="1" applyBorder="1" applyAlignment="1">
      <alignment horizontal="center" vertical="top"/>
    </xf>
    <xf numFmtId="0" fontId="29" fillId="0" borderId="0" xfId="2" applyFont="1" applyBorder="1"/>
    <xf numFmtId="0" fontId="30" fillId="0" borderId="0" xfId="2" applyFont="1" applyBorder="1"/>
    <xf numFmtId="0" fontId="7" fillId="9" borderId="2" xfId="2" applyFont="1" applyFill="1" applyBorder="1" applyAlignment="1">
      <alignment horizontal="left" vertical="top" wrapText="1" shrinkToFit="1"/>
    </xf>
    <xf numFmtId="0" fontId="15" fillId="9" borderId="2" xfId="2" applyFont="1" applyFill="1" applyBorder="1" applyAlignment="1">
      <alignment horizontal="center" vertical="top" wrapText="1" shrinkToFit="1"/>
    </xf>
    <xf numFmtId="2" fontId="15" fillId="9" borderId="2" xfId="2" applyNumberFormat="1" applyFont="1" applyFill="1" applyBorder="1" applyAlignment="1">
      <alignment horizontal="center" vertical="top" wrapText="1"/>
    </xf>
    <xf numFmtId="2" fontId="15" fillId="9" borderId="2" xfId="2" applyNumberFormat="1" applyFont="1" applyFill="1" applyBorder="1" applyAlignment="1">
      <alignment horizontal="center" vertical="top"/>
    </xf>
    <xf numFmtId="1" fontId="15" fillId="9" borderId="2" xfId="2" applyNumberFormat="1" applyFont="1" applyFill="1" applyBorder="1" applyAlignment="1">
      <alignment horizontal="center" vertical="top"/>
    </xf>
    <xf numFmtId="0" fontId="29" fillId="9" borderId="0" xfId="2" applyFont="1" applyFill="1" applyBorder="1"/>
    <xf numFmtId="0" fontId="30" fillId="9" borderId="0" xfId="2" applyFont="1" applyFill="1" applyBorder="1"/>
    <xf numFmtId="0" fontId="15" fillId="7" borderId="2" xfId="2" applyFont="1" applyFill="1" applyBorder="1" applyAlignment="1">
      <alignment horizontal="center" vertical="top" wrapText="1" shrinkToFit="1"/>
    </xf>
    <xf numFmtId="0" fontId="15" fillId="7" borderId="2" xfId="2" applyFont="1" applyFill="1" applyBorder="1" applyAlignment="1">
      <alignment horizontal="center" vertical="top" wrapText="1"/>
    </xf>
    <xf numFmtId="2" fontId="15" fillId="7" borderId="2" xfId="2" applyNumberFormat="1" applyFont="1" applyFill="1" applyBorder="1" applyAlignment="1">
      <alignment horizontal="center" vertical="top"/>
    </xf>
    <xf numFmtId="1" fontId="15" fillId="7" borderId="2" xfId="2" applyNumberFormat="1" applyFont="1" applyFill="1" applyBorder="1" applyAlignment="1">
      <alignment horizontal="center" vertical="top"/>
    </xf>
    <xf numFmtId="2" fontId="15" fillId="0" borderId="2" xfId="2" applyNumberFormat="1" applyFont="1" applyBorder="1" applyAlignment="1">
      <alignment horizontal="center" vertical="top" wrapText="1"/>
    </xf>
    <xf numFmtId="2" fontId="15" fillId="2" borderId="2" xfId="2" applyNumberFormat="1" applyFont="1" applyFill="1" applyBorder="1" applyAlignment="1">
      <alignment horizontal="center" vertical="top" wrapText="1"/>
    </xf>
    <xf numFmtId="0" fontId="29" fillId="0" borderId="2" xfId="2" applyFont="1" applyBorder="1" applyAlignment="1">
      <alignment horizontal="center" vertical="top"/>
    </xf>
    <xf numFmtId="2" fontId="29" fillId="0" borderId="2" xfId="2" applyNumberFormat="1" applyFont="1" applyBorder="1" applyAlignment="1">
      <alignment horizontal="center" vertical="top"/>
    </xf>
    <xf numFmtId="1" fontId="29" fillId="0" borderId="2" xfId="2" applyNumberFormat="1" applyFont="1" applyBorder="1" applyAlignment="1">
      <alignment horizontal="center" vertical="top"/>
    </xf>
    <xf numFmtId="0" fontId="29" fillId="7" borderId="2" xfId="2" applyFont="1" applyFill="1" applyBorder="1" applyAlignment="1">
      <alignment horizontal="center" vertical="top"/>
    </xf>
    <xf numFmtId="2" fontId="29" fillId="7" borderId="2" xfId="2" applyNumberFormat="1" applyFont="1" applyFill="1" applyBorder="1" applyAlignment="1">
      <alignment horizontal="center" vertical="top"/>
    </xf>
    <xf numFmtId="1" fontId="29" fillId="7" borderId="2" xfId="2" applyNumberFormat="1" applyFont="1" applyFill="1" applyBorder="1" applyAlignment="1">
      <alignment horizontal="center" vertical="top"/>
    </xf>
    <xf numFmtId="0" fontId="29" fillId="7" borderId="0" xfId="2" applyFont="1" applyFill="1"/>
    <xf numFmtId="0" fontId="30" fillId="7" borderId="0" xfId="2" applyFont="1" applyFill="1"/>
    <xf numFmtId="0" fontId="7" fillId="0" borderId="0" xfId="2" applyFont="1" applyBorder="1" applyAlignment="1">
      <alignment horizontal="center" vertical="center"/>
    </xf>
    <xf numFmtId="0" fontId="30" fillId="0" borderId="0" xfId="2" applyFont="1" applyAlignment="1">
      <alignment horizontal="center"/>
    </xf>
    <xf numFmtId="2" fontId="30" fillId="0" borderId="0" xfId="2" applyNumberFormat="1" applyFont="1" applyAlignment="1">
      <alignment horizontal="center"/>
    </xf>
    <xf numFmtId="2" fontId="7" fillId="0" borderId="0" xfId="2" applyNumberFormat="1" applyFont="1" applyBorder="1" applyAlignment="1">
      <alignment horizontal="center" vertical="center"/>
    </xf>
    <xf numFmtId="0" fontId="7" fillId="0" borderId="0" xfId="2" applyFont="1" applyBorder="1" applyAlignment="1">
      <alignment horizontal="center"/>
    </xf>
    <xf numFmtId="1" fontId="7" fillId="0" borderId="0" xfId="2" applyNumberFormat="1" applyFont="1" applyBorder="1" applyAlignment="1">
      <alignment horizontal="center"/>
    </xf>
    <xf numFmtId="0" fontId="7" fillId="0" borderId="0" xfId="2" applyFont="1" applyBorder="1" applyAlignment="1">
      <alignment horizontal="center" vertical="top"/>
    </xf>
    <xf numFmtId="4" fontId="7" fillId="0" borderId="0" xfId="2" applyNumberFormat="1" applyFont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4" fillId="0" borderId="0" xfId="0" applyFont="1" applyFill="1" applyAlignment="1">
      <alignment vertical="top"/>
    </xf>
    <xf numFmtId="0" fontId="7" fillId="6" borderId="14" xfId="2" applyFont="1" applyFill="1" applyBorder="1" applyAlignment="1">
      <alignment horizontal="center" vertical="center" wrapText="1" shrinkToFit="1"/>
    </xf>
    <xf numFmtId="0" fontId="7" fillId="2" borderId="12" xfId="2" applyFont="1" applyFill="1" applyBorder="1" applyAlignment="1">
      <alignment horizontal="center" vertical="center" wrapText="1"/>
    </xf>
    <xf numFmtId="0" fontId="7" fillId="6" borderId="7" xfId="2" applyFont="1" applyFill="1" applyBorder="1" applyAlignment="1">
      <alignment horizontal="center"/>
    </xf>
    <xf numFmtId="0" fontId="7" fillId="6" borderId="2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/>
    <xf numFmtId="0" fontId="9" fillId="0" borderId="0" xfId="0" applyFont="1"/>
    <xf numFmtId="0" fontId="39" fillId="0" borderId="0" xfId="0" applyFont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9" fillId="0" borderId="26" xfId="0" applyFont="1" applyBorder="1" applyAlignment="1">
      <alignment vertical="top" shrinkToFit="1"/>
    </xf>
    <xf numFmtId="0" fontId="8" fillId="11" borderId="26" xfId="0" applyFont="1" applyFill="1" applyBorder="1" applyAlignment="1">
      <alignment horizontal="left" vertical="top" shrinkToFit="1"/>
    </xf>
    <xf numFmtId="0" fontId="9" fillId="11" borderId="26" xfId="0" applyFont="1" applyFill="1" applyBorder="1" applyAlignment="1">
      <alignment vertical="top"/>
    </xf>
    <xf numFmtId="0" fontId="8" fillId="11" borderId="26" xfId="0" applyFont="1" applyFill="1" applyBorder="1" applyAlignment="1">
      <alignment vertical="top" shrinkToFit="1"/>
    </xf>
    <xf numFmtId="0" fontId="50" fillId="2" borderId="0" xfId="2" applyFont="1" applyFill="1" applyAlignment="1">
      <alignment vertical="top"/>
    </xf>
    <xf numFmtId="0" fontId="51" fillId="2" borderId="0" xfId="2" applyFont="1" applyFill="1" applyBorder="1" applyAlignment="1">
      <alignment horizontal="left" vertical="top" shrinkToFit="1"/>
    </xf>
    <xf numFmtId="0" fontId="51" fillId="2" borderId="0" xfId="2" applyFont="1" applyFill="1" applyAlignment="1">
      <alignment vertical="top"/>
    </xf>
    <xf numFmtId="0" fontId="3" fillId="2" borderId="18" xfId="2" applyFont="1" applyFill="1" applyBorder="1" applyAlignment="1">
      <alignment horizontal="center" vertical="top" wrapText="1"/>
    </xf>
    <xf numFmtId="0" fontId="29" fillId="2" borderId="0" xfId="2" applyFont="1" applyFill="1" applyBorder="1" applyAlignment="1">
      <alignment vertical="top"/>
    </xf>
    <xf numFmtId="2" fontId="29" fillId="2" borderId="0" xfId="2" applyNumberFormat="1" applyFont="1" applyFill="1" applyBorder="1" applyAlignment="1">
      <alignment vertical="top"/>
    </xf>
    <xf numFmtId="0" fontId="52" fillId="2" borderId="0" xfId="2" applyFont="1" applyFill="1" applyAlignment="1">
      <alignment horizontal="left" vertical="top"/>
    </xf>
    <xf numFmtId="187" fontId="52" fillId="2" borderId="0" xfId="2" applyNumberFormat="1" applyFont="1" applyFill="1" applyAlignment="1">
      <alignment horizontal="left" vertical="top"/>
    </xf>
    <xf numFmtId="187" fontId="30" fillId="2" borderId="0" xfId="2" applyNumberFormat="1" applyFont="1" applyFill="1" applyAlignment="1">
      <alignment vertical="top" wrapText="1"/>
    </xf>
    <xf numFmtId="0" fontId="5" fillId="2" borderId="0" xfId="2" applyFont="1" applyFill="1" applyAlignment="1">
      <alignment vertical="top"/>
    </xf>
    <xf numFmtId="0" fontId="30" fillId="2" borderId="0" xfId="2" applyFont="1" applyFill="1" applyAlignment="1">
      <alignment vertical="top" wrapText="1"/>
    </xf>
    <xf numFmtId="0" fontId="7" fillId="8" borderId="2" xfId="2" applyFont="1" applyFill="1" applyBorder="1" applyAlignment="1">
      <alignment horizontal="left" vertical="top" wrapText="1" shrinkToFit="1"/>
    </xf>
    <xf numFmtId="0" fontId="15" fillId="8" borderId="2" xfId="2" applyFont="1" applyFill="1" applyBorder="1" applyAlignment="1">
      <alignment horizontal="center" vertical="top" wrapText="1" shrinkToFit="1"/>
    </xf>
    <xf numFmtId="2" fontId="15" fillId="8" borderId="2" xfId="2" applyNumberFormat="1" applyFont="1" applyFill="1" applyBorder="1" applyAlignment="1">
      <alignment horizontal="center" vertical="top" wrapText="1"/>
    </xf>
    <xf numFmtId="1" fontId="15" fillId="8" borderId="2" xfId="2" applyNumberFormat="1" applyFont="1" applyFill="1" applyBorder="1" applyAlignment="1">
      <alignment horizontal="center" vertical="top" wrapText="1" shrinkToFit="1"/>
    </xf>
    <xf numFmtId="0" fontId="30" fillId="0" borderId="2" xfId="2" applyFont="1" applyBorder="1"/>
    <xf numFmtId="0" fontId="3" fillId="2" borderId="3" xfId="2" applyFont="1" applyFill="1" applyBorder="1" applyAlignment="1">
      <alignment horizontal="center" vertical="top" wrapText="1"/>
    </xf>
    <xf numFmtId="0" fontId="3" fillId="5" borderId="2" xfId="2" applyFont="1" applyFill="1" applyBorder="1" applyAlignment="1">
      <alignment horizontal="center" vertical="center" shrinkToFit="1"/>
    </xf>
    <xf numFmtId="0" fontId="3" fillId="5" borderId="2" xfId="2" applyFont="1" applyFill="1" applyBorder="1" applyAlignment="1">
      <alignment horizontal="center" vertical="center" wrapText="1" shrinkToFit="1"/>
    </xf>
    <xf numFmtId="0" fontId="3" fillId="2" borderId="2" xfId="2" applyFont="1" applyFill="1" applyBorder="1" applyAlignment="1">
      <alignment vertical="center" wrapText="1"/>
    </xf>
    <xf numFmtId="0" fontId="3" fillId="2" borderId="2" xfId="2" applyFont="1" applyFill="1" applyBorder="1" applyAlignment="1">
      <alignment horizontal="center" vertical="center" wrapText="1"/>
    </xf>
    <xf numFmtId="187" fontId="3" fillId="2" borderId="2" xfId="2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vertical="center" wrapText="1"/>
    </xf>
    <xf numFmtId="0" fontId="3" fillId="2" borderId="3" xfId="2" applyFont="1" applyFill="1" applyBorder="1" applyAlignment="1">
      <alignment horizontal="center" vertical="center" wrapText="1"/>
    </xf>
    <xf numFmtId="187" fontId="3" fillId="2" borderId="3" xfId="2" applyNumberFormat="1" applyFont="1" applyFill="1" applyBorder="1" applyAlignment="1">
      <alignment horizontal="center" vertical="center" wrapText="1"/>
    </xf>
    <xf numFmtId="0" fontId="53" fillId="2" borderId="0" xfId="2" applyFont="1" applyFill="1" applyAlignment="1">
      <alignment vertical="top"/>
    </xf>
    <xf numFmtId="0" fontId="3" fillId="10" borderId="2" xfId="2" applyFont="1" applyFill="1" applyBorder="1" applyAlignment="1">
      <alignment horizontal="center" vertical="center" shrinkToFit="1"/>
    </xf>
    <xf numFmtId="187" fontId="3" fillId="10" borderId="2" xfId="2" applyNumberFormat="1" applyFont="1" applyFill="1" applyBorder="1" applyAlignment="1">
      <alignment horizontal="center" vertical="center" shrinkToFit="1"/>
    </xf>
    <xf numFmtId="0" fontId="3" fillId="10" borderId="2" xfId="2" applyFont="1" applyFill="1" applyBorder="1" applyAlignment="1">
      <alignment horizontal="center" vertical="top" wrapText="1"/>
    </xf>
    <xf numFmtId="2" fontId="15" fillId="0" borderId="2" xfId="2" applyNumberFormat="1" applyFont="1" applyBorder="1" applyAlignment="1">
      <alignment horizontal="center" vertical="top" wrapText="1" shrinkToFit="1"/>
    </xf>
    <xf numFmtId="0" fontId="3" fillId="0" borderId="0" xfId="0" applyFont="1" applyFill="1" applyAlignment="1">
      <alignment vertical="top"/>
    </xf>
    <xf numFmtId="0" fontId="32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23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8" fillId="4" borderId="26" xfId="0" applyFont="1" applyFill="1" applyBorder="1" applyAlignment="1">
      <alignment horizontal="center" wrapText="1"/>
    </xf>
    <xf numFmtId="0" fontId="8" fillId="4" borderId="26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 shrinkToFi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2" borderId="22" xfId="0" applyFont="1" applyFill="1" applyBorder="1" applyAlignment="1" applyProtection="1">
      <alignment vertical="top"/>
      <protection locked="0"/>
    </xf>
    <xf numFmtId="0" fontId="15" fillId="2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6" fillId="2" borderId="0" xfId="0" applyFont="1" applyFill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Alignment="1" applyProtection="1">
      <alignment vertical="top"/>
      <protection locked="0"/>
    </xf>
    <xf numFmtId="0" fontId="40" fillId="2" borderId="0" xfId="0" applyFont="1" applyFill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 indent="3"/>
      <protection locked="0"/>
    </xf>
    <xf numFmtId="0" fontId="40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2" fontId="10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2" fontId="13" fillId="0" borderId="0" xfId="0" applyNumberFormat="1" applyFont="1" applyFill="1" applyAlignment="1" applyProtection="1">
      <alignment vertical="top"/>
      <protection locked="0"/>
    </xf>
    <xf numFmtId="2" fontId="13" fillId="2" borderId="0" xfId="0" applyNumberFormat="1" applyFont="1" applyFill="1" applyAlignment="1" applyProtection="1">
      <alignment vertical="top"/>
      <protection locked="0"/>
    </xf>
    <xf numFmtId="2" fontId="10" fillId="0" borderId="19" xfId="0" applyNumberFormat="1" applyFont="1" applyFill="1" applyBorder="1" applyAlignment="1" applyProtection="1">
      <alignment horizontal="center" vertical="center" shrinkToFit="1"/>
      <protection locked="0"/>
    </xf>
    <xf numFmtId="2" fontId="15" fillId="0" borderId="19" xfId="0" applyNumberFormat="1" applyFont="1" applyFill="1" applyBorder="1" applyAlignment="1" applyProtection="1">
      <alignment horizontal="center" vertical="top" shrinkToFit="1"/>
      <protection locked="0"/>
    </xf>
    <xf numFmtId="2" fontId="15" fillId="2" borderId="19" xfId="0" applyNumberFormat="1" applyFont="1" applyFill="1" applyBorder="1" applyAlignment="1" applyProtection="1">
      <alignment horizontal="center" vertical="top" shrinkToFit="1"/>
      <protection locked="0"/>
    </xf>
    <xf numFmtId="0" fontId="4" fillId="0" borderId="19" xfId="0" applyFont="1" applyFill="1" applyBorder="1" applyAlignment="1" applyProtection="1">
      <alignment horizontal="left" vertical="top" wrapText="1" indent="2"/>
      <protection locked="0"/>
    </xf>
    <xf numFmtId="0" fontId="4" fillId="0" borderId="19" xfId="0" applyFont="1" applyFill="1" applyBorder="1" applyAlignment="1" applyProtection="1">
      <alignment horizontal="left" vertical="top" indent="2" shrinkToFit="1"/>
      <protection locked="0"/>
    </xf>
    <xf numFmtId="0" fontId="24" fillId="0" borderId="19" xfId="0" applyFont="1" applyFill="1" applyBorder="1" applyAlignment="1" applyProtection="1">
      <alignment vertical="top" wrapText="1"/>
      <protection locked="0"/>
    </xf>
    <xf numFmtId="0" fontId="9" fillId="0" borderId="19" xfId="0" applyFont="1" applyFill="1" applyBorder="1" applyAlignment="1" applyProtection="1">
      <alignment horizontal="left" vertical="top" wrapText="1" indent="2"/>
      <protection locked="0"/>
    </xf>
    <xf numFmtId="0" fontId="24" fillId="0" borderId="19" xfId="0" applyFont="1" applyFill="1" applyBorder="1" applyAlignment="1" applyProtection="1">
      <alignment vertical="top" shrinkToFit="1"/>
      <protection locked="0"/>
    </xf>
    <xf numFmtId="0" fontId="48" fillId="0" borderId="19" xfId="0" applyFont="1" applyFill="1" applyBorder="1" applyAlignment="1" applyProtection="1">
      <alignment horizontal="left" vertical="top" wrapText="1" indent="2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14" fillId="0" borderId="19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alignment horizontal="center" vertical="top"/>
      <protection locked="0"/>
    </xf>
    <xf numFmtId="0" fontId="11" fillId="2" borderId="0" xfId="0" applyFont="1" applyFill="1" applyAlignment="1" applyProtection="1">
      <alignment vertical="top"/>
      <protection locked="0"/>
    </xf>
    <xf numFmtId="0" fontId="15" fillId="2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25" fillId="2" borderId="0" xfId="0" applyNumberFormat="1" applyFont="1" applyFill="1" applyAlignment="1" applyProtection="1">
      <alignment vertical="top"/>
      <protection locked="0"/>
    </xf>
    <xf numFmtId="0" fontId="12" fillId="4" borderId="2" xfId="0" applyFont="1" applyFill="1" applyBorder="1" applyAlignment="1" applyProtection="1">
      <alignment horizontal="center" vertical="center" shrinkToFit="1"/>
    </xf>
    <xf numFmtId="2" fontId="10" fillId="2" borderId="19" xfId="0" applyNumberFormat="1" applyFont="1" applyFill="1" applyBorder="1" applyAlignment="1" applyProtection="1">
      <alignment horizontal="center" vertical="center" shrinkToFit="1"/>
    </xf>
    <xf numFmtId="0" fontId="10" fillId="4" borderId="14" xfId="0" applyFont="1" applyFill="1" applyBorder="1" applyAlignment="1" applyProtection="1">
      <alignment horizontal="center" vertical="center" shrinkToFit="1"/>
    </xf>
    <xf numFmtId="2" fontId="10" fillId="0" borderId="19" xfId="0" applyNumberFormat="1" applyFont="1" applyFill="1" applyBorder="1" applyAlignment="1" applyProtection="1">
      <alignment horizontal="center" vertical="top" shrinkToFit="1"/>
    </xf>
    <xf numFmtId="0" fontId="10" fillId="0" borderId="19" xfId="0" applyFont="1" applyFill="1" applyBorder="1" applyAlignment="1" applyProtection="1">
      <alignment horizontal="center" vertical="center" wrapText="1"/>
    </xf>
    <xf numFmtId="2" fontId="10" fillId="0" borderId="19" xfId="0" applyNumberFormat="1" applyFont="1" applyFill="1" applyBorder="1" applyAlignment="1" applyProtection="1">
      <alignment horizontal="center" vertical="center" shrinkToFit="1"/>
    </xf>
    <xf numFmtId="0" fontId="14" fillId="0" borderId="19" xfId="0" applyFont="1" applyFill="1" applyBorder="1" applyAlignment="1" applyProtection="1">
      <alignment horizontal="right" vertical="top" wrapText="1"/>
    </xf>
    <xf numFmtId="0" fontId="6" fillId="0" borderId="0" xfId="0" applyFont="1" applyFill="1" applyAlignment="1" applyProtection="1">
      <alignment vertical="top"/>
    </xf>
    <xf numFmtId="0" fontId="5" fillId="0" borderId="0" xfId="0" applyFont="1" applyFill="1" applyAlignment="1" applyProtection="1">
      <alignment vertical="top"/>
    </xf>
    <xf numFmtId="0" fontId="4" fillId="0" borderId="19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6" fillId="2" borderId="0" xfId="0" applyFont="1" applyFill="1" applyAlignment="1" applyProtection="1">
      <alignment vertical="top"/>
    </xf>
    <xf numFmtId="0" fontId="5" fillId="2" borderId="0" xfId="0" applyFont="1" applyFill="1" applyAlignment="1" applyProtection="1">
      <alignment vertical="top"/>
    </xf>
    <xf numFmtId="0" fontId="23" fillId="4" borderId="5" xfId="0" applyFont="1" applyFill="1" applyBorder="1" applyAlignment="1" applyProtection="1">
      <alignment horizontal="center" vertical="top" shrinkToFit="1"/>
    </xf>
    <xf numFmtId="0" fontId="35" fillId="4" borderId="5" xfId="0" applyFont="1" applyFill="1" applyBorder="1" applyAlignment="1" applyProtection="1">
      <alignment vertical="top"/>
    </xf>
    <xf numFmtId="2" fontId="2" fillId="4" borderId="5" xfId="0" applyNumberFormat="1" applyFont="1" applyFill="1" applyBorder="1" applyAlignment="1" applyProtection="1">
      <alignment horizontal="center" vertical="center" shrinkToFit="1"/>
    </xf>
    <xf numFmtId="0" fontId="21" fillId="2" borderId="0" xfId="0" applyFont="1" applyFill="1" applyAlignment="1" applyProtection="1">
      <alignment vertical="top"/>
    </xf>
    <xf numFmtId="0" fontId="9" fillId="2" borderId="0" xfId="0" applyFont="1" applyFill="1" applyBorder="1" applyAlignment="1" applyProtection="1">
      <alignment horizontal="center" vertical="top" wrapText="1"/>
    </xf>
    <xf numFmtId="2" fontId="15" fillId="2" borderId="0" xfId="0" applyNumberFormat="1" applyFont="1" applyFill="1" applyBorder="1" applyAlignment="1" applyProtection="1">
      <alignment horizontal="center" vertical="top" shrinkToFit="1"/>
    </xf>
    <xf numFmtId="0" fontId="4" fillId="2" borderId="0" xfId="0" applyFont="1" applyFill="1" applyBorder="1" applyAlignment="1" applyProtection="1">
      <alignment vertical="top"/>
    </xf>
    <xf numFmtId="0" fontId="36" fillId="2" borderId="0" xfId="0" applyFont="1" applyFill="1" applyBorder="1" applyAlignment="1" applyProtection="1">
      <alignment horizontal="center" vertical="top"/>
    </xf>
    <xf numFmtId="0" fontId="36" fillId="2" borderId="0" xfId="0" applyFont="1" applyFill="1" applyBorder="1" applyAlignment="1" applyProtection="1">
      <alignment vertical="top"/>
    </xf>
    <xf numFmtId="0" fontId="17" fillId="2" borderId="0" xfId="0" applyFont="1" applyFill="1" applyAlignment="1" applyProtection="1"/>
    <xf numFmtId="2" fontId="10" fillId="2" borderId="0" xfId="0" applyNumberFormat="1" applyFont="1" applyFill="1" applyBorder="1" applyAlignment="1" applyProtection="1">
      <alignment horizontal="center" vertical="center" shrinkToFit="1"/>
    </xf>
    <xf numFmtId="1" fontId="10" fillId="2" borderId="0" xfId="0" applyNumberFormat="1" applyFont="1" applyFill="1" applyBorder="1" applyAlignment="1" applyProtection="1">
      <alignment horizontal="center" vertical="center" shrinkToFit="1"/>
    </xf>
    <xf numFmtId="1" fontId="18" fillId="2" borderId="0" xfId="0" applyNumberFormat="1" applyFont="1" applyFill="1" applyBorder="1" applyAlignment="1" applyProtection="1">
      <alignment horizontal="center" vertical="center" shrinkToFit="1"/>
    </xf>
    <xf numFmtId="0" fontId="10" fillId="2" borderId="0" xfId="0" applyFont="1" applyFill="1" applyBorder="1" applyAlignment="1" applyProtection="1">
      <alignment horizontal="center" vertical="top"/>
    </xf>
    <xf numFmtId="0" fontId="37" fillId="2" borderId="0" xfId="0" applyNumberFormat="1" applyFont="1" applyFill="1" applyAlignment="1" applyProtection="1">
      <alignment vertical="top"/>
    </xf>
    <xf numFmtId="0" fontId="10" fillId="2" borderId="2" xfId="0" applyFont="1" applyFill="1" applyBorder="1" applyAlignment="1" applyProtection="1">
      <alignment horizontal="center" vertical="center" shrinkToFit="1"/>
    </xf>
    <xf numFmtId="0" fontId="10" fillId="2" borderId="0" xfId="0" applyFont="1" applyFill="1" applyBorder="1" applyAlignment="1" applyProtection="1">
      <alignment horizontal="center" vertical="center" shrinkToFit="1"/>
    </xf>
    <xf numFmtId="0" fontId="38" fillId="2" borderId="0" xfId="0" applyFont="1" applyFill="1" applyBorder="1" applyAlignment="1" applyProtection="1">
      <alignment horizontal="center" vertical="center" shrinkToFit="1"/>
    </xf>
    <xf numFmtId="0" fontId="33" fillId="2" borderId="0" xfId="0" applyFont="1" applyFill="1" applyAlignment="1" applyProtection="1">
      <alignment vertical="top"/>
    </xf>
    <xf numFmtId="0" fontId="25" fillId="2" borderId="0" xfId="0" applyNumberFormat="1" applyFont="1" applyFill="1" applyAlignment="1" applyProtection="1">
      <alignment vertical="top"/>
    </xf>
    <xf numFmtId="2" fontId="4" fillId="0" borderId="0" xfId="0" applyNumberFormat="1" applyFont="1" applyFill="1" applyAlignment="1">
      <alignment horizontal="center" vertical="top" shrinkToFit="1"/>
    </xf>
    <xf numFmtId="188" fontId="51" fillId="2" borderId="0" xfId="2" applyNumberFormat="1" applyFont="1" applyFill="1" applyAlignment="1">
      <alignment horizontal="left" vertical="top"/>
    </xf>
    <xf numFmtId="0" fontId="3" fillId="5" borderId="2" xfId="2" applyFont="1" applyFill="1" applyBorder="1" applyAlignment="1">
      <alignment horizontal="center" vertical="center" shrinkToFit="1"/>
    </xf>
    <xf numFmtId="0" fontId="12" fillId="0" borderId="19" xfId="0" applyFont="1" applyFill="1" applyBorder="1" applyAlignment="1" applyProtection="1">
      <alignment horizontal="center" vertical="center" shrinkToFit="1"/>
    </xf>
    <xf numFmtId="2" fontId="15" fillId="2" borderId="0" xfId="0" applyNumberFormat="1" applyFont="1" applyFill="1" applyBorder="1" applyAlignment="1" applyProtection="1">
      <alignment horizontal="center" vertical="center" shrinkToFit="1"/>
    </xf>
    <xf numFmtId="1" fontId="15" fillId="2" borderId="0" xfId="0" applyNumberFormat="1" applyFont="1" applyFill="1" applyBorder="1" applyAlignment="1" applyProtection="1">
      <alignment horizontal="center" vertical="center" shrinkToFit="1"/>
    </xf>
    <xf numFmtId="0" fontId="15" fillId="2" borderId="0" xfId="0" applyFont="1" applyFill="1" applyBorder="1" applyAlignment="1" applyProtection="1">
      <alignment horizontal="center" vertical="center" shrinkToFit="1"/>
    </xf>
    <xf numFmtId="1" fontId="54" fillId="2" borderId="0" xfId="0" applyNumberFormat="1" applyFont="1" applyFill="1" applyBorder="1" applyAlignment="1" applyProtection="1">
      <alignment horizontal="center" vertical="center" shrinkToFit="1"/>
    </xf>
    <xf numFmtId="0" fontId="60" fillId="2" borderId="0" xfId="0" applyFont="1" applyFill="1" applyBorder="1" applyAlignment="1" applyProtection="1">
      <alignment horizontal="center" vertical="center" shrinkToFit="1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59" fillId="2" borderId="0" xfId="0" applyFont="1" applyFill="1" applyAlignment="1" applyProtection="1">
      <alignment horizontal="center" vertical="center"/>
    </xf>
    <xf numFmtId="0" fontId="59" fillId="2" borderId="0" xfId="0" applyFont="1" applyFill="1" applyAlignment="1" applyProtection="1">
      <alignment horizontal="center" vertical="center"/>
      <protection locked="0"/>
    </xf>
    <xf numFmtId="188" fontId="61" fillId="2" borderId="0" xfId="2" applyNumberFormat="1" applyFont="1" applyFill="1" applyAlignment="1">
      <alignment horizontal="left" vertical="top"/>
    </xf>
    <xf numFmtId="0" fontId="29" fillId="2" borderId="0" xfId="2" applyFont="1" applyFill="1" applyBorder="1" applyAlignment="1">
      <alignment vertical="top" shrinkToFit="1"/>
    </xf>
    <xf numFmtId="2" fontId="29" fillId="2" borderId="0" xfId="2" applyNumberFormat="1" applyFont="1" applyFill="1" applyBorder="1" applyAlignment="1">
      <alignment vertical="top" shrinkToFit="1"/>
    </xf>
    <xf numFmtId="0" fontId="50" fillId="2" borderId="0" xfId="2" applyFont="1" applyFill="1" applyAlignment="1">
      <alignment vertical="top" shrinkToFit="1"/>
    </xf>
    <xf numFmtId="187" fontId="63" fillId="10" borderId="2" xfId="2" applyNumberFormat="1" applyFont="1" applyFill="1" applyBorder="1" applyAlignment="1">
      <alignment horizontal="center" vertical="center" shrinkToFit="1"/>
    </xf>
    <xf numFmtId="0" fontId="63" fillId="10" borderId="2" xfId="2" applyFont="1" applyFill="1" applyBorder="1" applyAlignment="1">
      <alignment horizontal="center" vertical="top" shrinkToFit="1"/>
    </xf>
    <xf numFmtId="187" fontId="63" fillId="2" borderId="2" xfId="2" applyNumberFormat="1" applyFont="1" applyFill="1" applyBorder="1" applyAlignment="1">
      <alignment horizontal="center" vertical="center" shrinkToFit="1"/>
    </xf>
    <xf numFmtId="187" fontId="63" fillId="0" borderId="2" xfId="2" applyNumberFormat="1" applyFont="1" applyFill="1" applyBorder="1" applyAlignment="1">
      <alignment horizontal="center" vertical="center" shrinkToFit="1"/>
    </xf>
    <xf numFmtId="0" fontId="3" fillId="2" borderId="18" xfId="2" applyFont="1" applyFill="1" applyBorder="1" applyAlignment="1">
      <alignment vertical="center" shrinkToFit="1"/>
    </xf>
    <xf numFmtId="0" fontId="3" fillId="2" borderId="18" xfId="2" applyFont="1" applyFill="1" applyBorder="1" applyAlignment="1">
      <alignment horizontal="center" vertical="center" shrinkToFit="1"/>
    </xf>
    <xf numFmtId="187" fontId="3" fillId="2" borderId="18" xfId="2" applyNumberFormat="1" applyFont="1" applyFill="1" applyBorder="1" applyAlignment="1">
      <alignment horizontal="center" vertical="center" shrinkToFit="1"/>
    </xf>
    <xf numFmtId="0" fontId="3" fillId="2" borderId="19" xfId="2" applyFont="1" applyFill="1" applyBorder="1" applyAlignment="1">
      <alignment vertical="center" shrinkToFit="1"/>
    </xf>
    <xf numFmtId="0" fontId="3" fillId="2" borderId="19" xfId="2" applyFont="1" applyFill="1" applyBorder="1" applyAlignment="1">
      <alignment horizontal="center" vertical="center" shrinkToFit="1"/>
    </xf>
    <xf numFmtId="187" fontId="3" fillId="2" borderId="19" xfId="2" applyNumberFormat="1" applyFont="1" applyFill="1" applyBorder="1" applyAlignment="1">
      <alignment horizontal="center" vertical="center" shrinkToFit="1"/>
    </xf>
    <xf numFmtId="0" fontId="3" fillId="2" borderId="11" xfId="2" applyFont="1" applyFill="1" applyBorder="1" applyAlignment="1">
      <alignment vertical="center" shrinkToFit="1"/>
    </xf>
    <xf numFmtId="0" fontId="3" fillId="2" borderId="11" xfId="2" applyFont="1" applyFill="1" applyBorder="1" applyAlignment="1">
      <alignment horizontal="center" vertical="center" shrinkToFit="1"/>
    </xf>
    <xf numFmtId="187" fontId="3" fillId="2" borderId="14" xfId="2" applyNumberFormat="1" applyFont="1" applyFill="1" applyBorder="1" applyAlignment="1">
      <alignment horizontal="center" vertical="center" shrinkToFit="1"/>
    </xf>
    <xf numFmtId="0" fontId="3" fillId="2" borderId="15" xfId="2" applyFont="1" applyFill="1" applyBorder="1" applyAlignment="1">
      <alignment vertical="center" shrinkToFit="1"/>
    </xf>
    <xf numFmtId="0" fontId="3" fillId="2" borderId="15" xfId="2" applyFont="1" applyFill="1" applyBorder="1" applyAlignment="1">
      <alignment horizontal="center" vertical="center" shrinkToFit="1"/>
    </xf>
    <xf numFmtId="187" fontId="3" fillId="2" borderId="15" xfId="2" applyNumberFormat="1" applyFont="1" applyFill="1" applyBorder="1" applyAlignment="1">
      <alignment horizontal="center" vertical="center" shrinkToFit="1"/>
    </xf>
    <xf numFmtId="2" fontId="10" fillId="2" borderId="19" xfId="0" applyNumberFormat="1" applyFont="1" applyFill="1" applyBorder="1" applyAlignment="1" applyProtection="1">
      <alignment horizontal="center" vertical="top" shrinkToFit="1"/>
    </xf>
    <xf numFmtId="0" fontId="27" fillId="0" borderId="0" xfId="0" applyFont="1" applyFill="1" applyAlignment="1">
      <alignment vertical="top"/>
    </xf>
    <xf numFmtId="0" fontId="65" fillId="2" borderId="21" xfId="0" applyFont="1" applyFill="1" applyBorder="1" applyAlignment="1" applyProtection="1">
      <alignment vertical="top"/>
      <protection locked="0"/>
    </xf>
    <xf numFmtId="0" fontId="67" fillId="0" borderId="0" xfId="0" applyFont="1" applyFill="1" applyBorder="1" applyAlignment="1" applyProtection="1">
      <alignment vertical="top"/>
      <protection locked="0"/>
    </xf>
    <xf numFmtId="2" fontId="3" fillId="2" borderId="19" xfId="0" applyNumberFormat="1" applyFont="1" applyFill="1" applyBorder="1" applyAlignment="1" applyProtection="1">
      <alignment horizontal="center" vertical="center" wrapText="1"/>
    </xf>
    <xf numFmtId="0" fontId="20" fillId="2" borderId="0" xfId="0" applyFont="1" applyFill="1" applyAlignment="1" applyProtection="1">
      <alignment vertical="top"/>
      <protection locked="0"/>
    </xf>
    <xf numFmtId="188" fontId="68" fillId="2" borderId="0" xfId="2" applyNumberFormat="1" applyFont="1" applyFill="1" applyAlignment="1">
      <alignment horizontal="left" vertical="top"/>
    </xf>
    <xf numFmtId="2" fontId="12" fillId="0" borderId="15" xfId="0" applyNumberFormat="1" applyFont="1" applyFill="1" applyBorder="1" applyAlignment="1" applyProtection="1">
      <alignment horizontal="center" vertical="top"/>
    </xf>
    <xf numFmtId="0" fontId="41" fillId="0" borderId="19" xfId="0" applyFont="1" applyFill="1" applyBorder="1" applyAlignment="1" applyProtection="1">
      <alignment vertical="top" shrinkToFit="1"/>
    </xf>
    <xf numFmtId="0" fontId="41" fillId="0" borderId="19" xfId="0" applyFont="1" applyFill="1" applyBorder="1" applyAlignment="1" applyProtection="1">
      <alignment horizontal="center" vertical="top"/>
    </xf>
    <xf numFmtId="1" fontId="12" fillId="0" borderId="19" xfId="0" applyNumberFormat="1" applyFont="1" applyFill="1" applyBorder="1" applyAlignment="1" applyProtection="1">
      <alignment horizontal="center" vertical="top"/>
    </xf>
    <xf numFmtId="2" fontId="12" fillId="0" borderId="19" xfId="0" applyNumberFormat="1" applyFont="1" applyFill="1" applyBorder="1" applyAlignment="1" applyProtection="1">
      <alignment horizontal="center" vertical="top"/>
    </xf>
    <xf numFmtId="2" fontId="12" fillId="0" borderId="19" xfId="0" applyNumberFormat="1" applyFont="1" applyFill="1" applyBorder="1" applyAlignment="1" applyProtection="1">
      <alignment horizontal="center" vertical="top" shrinkToFit="1"/>
    </xf>
    <xf numFmtId="0" fontId="12" fillId="0" borderId="19" xfId="0" applyFont="1" applyFill="1" applyBorder="1" applyAlignment="1" applyProtection="1">
      <alignment horizontal="center" vertical="top"/>
    </xf>
    <xf numFmtId="2" fontId="12" fillId="0" borderId="20" xfId="0" applyNumberFormat="1" applyFont="1" applyFill="1" applyBorder="1" applyAlignment="1" applyProtection="1">
      <alignment horizontal="center" vertical="top"/>
    </xf>
    <xf numFmtId="0" fontId="62" fillId="5" borderId="3" xfId="2" applyFont="1" applyFill="1" applyBorder="1" applyAlignment="1">
      <alignment horizontal="center" vertical="center" wrapText="1" shrinkToFit="1"/>
    </xf>
    <xf numFmtId="0" fontId="63" fillId="10" borderId="2" xfId="2" applyFont="1" applyFill="1" applyBorder="1" applyAlignment="1">
      <alignment horizontal="center" vertical="center" shrinkToFit="1"/>
    </xf>
    <xf numFmtId="0" fontId="24" fillId="0" borderId="0" xfId="0" applyFont="1" applyAlignment="1">
      <alignment horizontal="center" vertical="top" wrapText="1"/>
    </xf>
    <xf numFmtId="0" fontId="39" fillId="0" borderId="30" xfId="0" applyFont="1" applyBorder="1" applyAlignment="1">
      <alignment horizontal="left" vertical="top" wrapText="1"/>
    </xf>
    <xf numFmtId="0" fontId="39" fillId="0" borderId="30" xfId="0" applyFont="1" applyBorder="1" applyAlignment="1">
      <alignment horizontal="center" vertical="top" wrapText="1"/>
    </xf>
    <xf numFmtId="0" fontId="24" fillId="0" borderId="0" xfId="0" applyFont="1" applyAlignment="1">
      <alignment horizontal="left" vertical="center"/>
    </xf>
    <xf numFmtId="0" fontId="80" fillId="0" borderId="0" xfId="0" applyFont="1" applyFill="1" applyAlignment="1">
      <alignment vertical="top"/>
    </xf>
    <xf numFmtId="0" fontId="78" fillId="0" borderId="31" xfId="0" applyFont="1" applyBorder="1" applyAlignment="1">
      <alignment vertical="top" wrapText="1"/>
    </xf>
    <xf numFmtId="0" fontId="24" fillId="0" borderId="31" xfId="0" applyFont="1" applyBorder="1" applyAlignment="1">
      <alignment horizontal="center" vertical="top" wrapText="1"/>
    </xf>
    <xf numFmtId="0" fontId="56" fillId="0" borderId="31" xfId="0" applyFont="1" applyBorder="1" applyAlignment="1">
      <alignment vertical="top" wrapText="1"/>
    </xf>
    <xf numFmtId="191" fontId="24" fillId="0" borderId="31" xfId="0" applyNumberFormat="1" applyFont="1" applyBorder="1" applyAlignment="1">
      <alignment horizontal="center" vertical="top" wrapText="1"/>
    </xf>
    <xf numFmtId="192" fontId="39" fillId="0" borderId="31" xfId="0" applyNumberFormat="1" applyFont="1" applyBorder="1" applyAlignment="1">
      <alignment horizontal="center" vertical="top" wrapText="1"/>
    </xf>
    <xf numFmtId="191" fontId="24" fillId="0" borderId="32" xfId="0" applyNumberFormat="1" applyFont="1" applyBorder="1" applyAlignment="1">
      <alignment horizontal="center" vertical="top" wrapText="1"/>
    </xf>
    <xf numFmtId="0" fontId="56" fillId="0" borderId="32" xfId="0" applyFont="1" applyBorder="1" applyAlignment="1">
      <alignment vertical="top" wrapText="1"/>
    </xf>
    <xf numFmtId="192" fontId="39" fillId="0" borderId="32" xfId="0" applyNumberFormat="1" applyFont="1" applyBorder="1" applyAlignment="1">
      <alignment horizontal="center" vertical="top" wrapText="1"/>
    </xf>
    <xf numFmtId="0" fontId="56" fillId="0" borderId="31" xfId="0" applyFont="1" applyBorder="1" applyAlignment="1">
      <alignment horizontal="center" vertical="top" wrapText="1"/>
    </xf>
    <xf numFmtId="0" fontId="56" fillId="0" borderId="1" xfId="0" applyFont="1" applyBorder="1" applyAlignment="1">
      <alignment horizontal="center" vertical="top" wrapText="1"/>
    </xf>
    <xf numFmtId="0" fontId="43" fillId="0" borderId="30" xfId="0" applyFont="1" applyBorder="1" applyAlignment="1">
      <alignment horizontal="center" vertical="top" wrapText="1"/>
    </xf>
    <xf numFmtId="0" fontId="20" fillId="2" borderId="0" xfId="2" applyFont="1" applyFill="1" applyAlignment="1">
      <alignment vertical="top"/>
    </xf>
    <xf numFmtId="0" fontId="35" fillId="0" borderId="0" xfId="0" applyFont="1" applyFill="1" applyBorder="1" applyAlignment="1" applyProtection="1">
      <alignment vertical="top"/>
      <protection locked="0"/>
    </xf>
    <xf numFmtId="2" fontId="82" fillId="0" borderId="0" xfId="0" applyNumberFormat="1" applyFont="1" applyFill="1" applyAlignment="1" applyProtection="1">
      <alignment vertical="top"/>
      <protection locked="0"/>
    </xf>
    <xf numFmtId="2" fontId="82" fillId="2" borderId="0" xfId="0" applyNumberFormat="1" applyFont="1" applyFill="1" applyAlignment="1" applyProtection="1">
      <alignment vertical="top"/>
      <protection locked="0"/>
    </xf>
    <xf numFmtId="0" fontId="65" fillId="2" borderId="0" xfId="0" applyFont="1" applyFill="1" applyAlignment="1" applyProtection="1">
      <alignment vertical="top"/>
      <protection locked="0"/>
    </xf>
    <xf numFmtId="187" fontId="52" fillId="2" borderId="2" xfId="2" applyNumberFormat="1" applyFont="1" applyFill="1" applyBorder="1" applyAlignment="1">
      <alignment horizontal="center" vertical="top" shrinkToFit="1"/>
    </xf>
    <xf numFmtId="0" fontId="15" fillId="10" borderId="2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8" fillId="0" borderId="34" xfId="0" applyFont="1" applyBorder="1" applyAlignment="1">
      <alignment vertical="top" wrapText="1"/>
    </xf>
    <xf numFmtId="191" fontId="24" fillId="0" borderId="34" xfId="0" applyNumberFormat="1" applyFont="1" applyBorder="1" applyAlignment="1">
      <alignment horizontal="center" vertical="top" wrapText="1"/>
    </xf>
    <xf numFmtId="192" fontId="39" fillId="0" borderId="34" xfId="0" applyNumberFormat="1" applyFont="1" applyBorder="1" applyAlignment="1">
      <alignment horizontal="center" vertical="top" wrapText="1"/>
    </xf>
    <xf numFmtId="0" fontId="86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0" fontId="39" fillId="0" borderId="2" xfId="0" applyFont="1" applyBorder="1" applyAlignment="1">
      <alignment horizontal="center" vertical="center" shrinkToFit="1"/>
    </xf>
    <xf numFmtId="191" fontId="24" fillId="0" borderId="21" xfId="0" applyNumberFormat="1" applyFont="1" applyBorder="1" applyAlignment="1">
      <alignment horizontal="center" vertical="top" wrapText="1"/>
    </xf>
    <xf numFmtId="192" fontId="39" fillId="0" borderId="21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191" fontId="24" fillId="0" borderId="0" xfId="0" applyNumberFormat="1" applyFont="1" applyBorder="1" applyAlignment="1">
      <alignment horizontal="center" vertical="top" wrapText="1"/>
    </xf>
    <xf numFmtId="192" fontId="39" fillId="0" borderId="0" xfId="0" applyNumberFormat="1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78" fillId="0" borderId="34" xfId="0" applyFont="1" applyBorder="1" applyAlignment="1">
      <alignment horizontal="right" vertical="top" wrapText="1"/>
    </xf>
    <xf numFmtId="0" fontId="78" fillId="0" borderId="35" xfId="0" applyFont="1" applyBorder="1" applyAlignment="1">
      <alignment horizontal="right" vertical="top" wrapText="1"/>
    </xf>
    <xf numFmtId="0" fontId="39" fillId="0" borderId="35" xfId="0" applyFont="1" applyBorder="1" applyAlignment="1">
      <alignment horizontal="center" vertical="top" wrapText="1"/>
    </xf>
    <xf numFmtId="0" fontId="43" fillId="0" borderId="35" xfId="0" applyFont="1" applyBorder="1" applyAlignment="1">
      <alignment horizontal="center" vertical="top" wrapText="1"/>
    </xf>
    <xf numFmtId="9" fontId="24" fillId="0" borderId="34" xfId="6" applyFont="1" applyBorder="1" applyAlignment="1">
      <alignment horizontal="center" vertical="top" wrapText="1"/>
    </xf>
    <xf numFmtId="0" fontId="56" fillId="0" borderId="0" xfId="0" applyFont="1" applyFill="1" applyAlignment="1">
      <alignment horizontal="center" vertical="top"/>
    </xf>
    <xf numFmtId="0" fontId="15" fillId="10" borderId="15" xfId="0" applyFont="1" applyFill="1" applyBorder="1" applyAlignment="1">
      <alignment horizontal="center" vertical="top"/>
    </xf>
    <xf numFmtId="0" fontId="23" fillId="0" borderId="19" xfId="0" applyFont="1" applyFill="1" applyBorder="1" applyAlignment="1" applyProtection="1">
      <alignment vertical="top" shrinkToFit="1"/>
      <protection locked="0"/>
    </xf>
    <xf numFmtId="0" fontId="41" fillId="0" borderId="19" xfId="0" applyFont="1" applyFill="1" applyBorder="1" applyAlignment="1" applyProtection="1">
      <alignment horizontal="center" vertical="top" shrinkToFit="1"/>
      <protection locked="0"/>
    </xf>
    <xf numFmtId="0" fontId="41" fillId="0" borderId="19" xfId="0" applyFont="1" applyFill="1" applyBorder="1" applyAlignment="1" applyProtection="1">
      <alignment horizontal="center" vertical="center" shrinkToFit="1"/>
      <protection hidden="1"/>
    </xf>
    <xf numFmtId="0" fontId="0" fillId="0" borderId="19" xfId="0" applyBorder="1" applyAlignment="1">
      <alignment horizontal="center"/>
    </xf>
    <xf numFmtId="0" fontId="71" fillId="2" borderId="19" xfId="0" applyFont="1" applyFill="1" applyBorder="1" applyAlignment="1" applyProtection="1">
      <alignment vertical="top" shrinkToFit="1"/>
      <protection locked="0"/>
    </xf>
    <xf numFmtId="0" fontId="4" fillId="0" borderId="19" xfId="0" applyFont="1" applyFill="1" applyBorder="1" applyAlignment="1" applyProtection="1">
      <alignment vertical="top" shrinkToFit="1"/>
    </xf>
    <xf numFmtId="0" fontId="89" fillId="4" borderId="19" xfId="0" applyFont="1" applyFill="1" applyBorder="1" applyAlignment="1" applyProtection="1">
      <alignment vertical="top" shrinkToFit="1"/>
      <protection locked="0"/>
    </xf>
    <xf numFmtId="0" fontId="32" fillId="4" borderId="19" xfId="0" applyFont="1" applyFill="1" applyBorder="1" applyAlignment="1" applyProtection="1">
      <alignment horizontal="center" vertical="top" shrinkToFit="1"/>
      <protection locked="0"/>
    </xf>
    <xf numFmtId="0" fontId="32" fillId="4" borderId="24" xfId="0" applyFont="1" applyFill="1" applyBorder="1" applyAlignment="1" applyProtection="1">
      <alignment vertical="top" shrinkToFit="1"/>
    </xf>
    <xf numFmtId="0" fontId="32" fillId="4" borderId="31" xfId="0" applyFont="1" applyFill="1" applyBorder="1" applyAlignment="1" applyProtection="1">
      <alignment horizontal="center" vertical="top"/>
    </xf>
    <xf numFmtId="0" fontId="90" fillId="4" borderId="31" xfId="0" applyFont="1" applyFill="1" applyBorder="1" applyAlignment="1" applyProtection="1">
      <alignment horizontal="center" vertical="top" shrinkToFit="1"/>
    </xf>
    <xf numFmtId="1" fontId="32" fillId="4" borderId="31" xfId="0" applyNumberFormat="1" applyFont="1" applyFill="1" applyBorder="1" applyAlignment="1" applyProtection="1">
      <alignment horizontal="center" vertical="top"/>
    </xf>
    <xf numFmtId="2" fontId="32" fillId="4" borderId="31" xfId="0" applyNumberFormat="1" applyFont="1" applyFill="1" applyBorder="1" applyAlignment="1" applyProtection="1">
      <alignment horizontal="center" vertical="top"/>
    </xf>
    <xf numFmtId="0" fontId="12" fillId="4" borderId="19" xfId="0" applyFont="1" applyFill="1" applyBorder="1" applyAlignment="1" applyProtection="1">
      <alignment horizontal="center" vertical="center" shrinkToFit="1"/>
    </xf>
    <xf numFmtId="0" fontId="91" fillId="0" borderId="0" xfId="0" applyFont="1"/>
    <xf numFmtId="0" fontId="41" fillId="0" borderId="23" xfId="0" applyFont="1" applyFill="1" applyBorder="1" applyAlignment="1" applyProtection="1">
      <alignment horizontal="center" vertical="center" shrinkToFit="1"/>
      <protection hidden="1"/>
    </xf>
    <xf numFmtId="0" fontId="4" fillId="0" borderId="19" xfId="0" applyFont="1" applyFill="1" applyBorder="1" applyAlignment="1">
      <alignment horizontal="center" vertical="top"/>
    </xf>
    <xf numFmtId="0" fontId="16" fillId="2" borderId="19" xfId="0" applyFont="1" applyFill="1" applyBorder="1" applyAlignment="1" applyProtection="1">
      <alignment vertical="top" shrinkToFit="1"/>
      <protection locked="0"/>
    </xf>
    <xf numFmtId="0" fontId="92" fillId="4" borderId="19" xfId="0" applyFont="1" applyFill="1" applyBorder="1" applyAlignment="1" applyProtection="1">
      <alignment vertical="top" shrinkToFit="1"/>
      <protection locked="0"/>
    </xf>
    <xf numFmtId="0" fontId="23" fillId="2" borderId="19" xfId="0" applyFont="1" applyFill="1" applyBorder="1" applyAlignment="1" applyProtection="1">
      <alignment vertical="top" shrinkToFit="1"/>
      <protection locked="0"/>
    </xf>
    <xf numFmtId="0" fontId="4" fillId="0" borderId="19" xfId="0" applyFont="1" applyFill="1" applyBorder="1" applyAlignment="1" applyProtection="1">
      <alignment horizontal="center" vertical="top" shrinkToFit="1"/>
      <protection locked="0"/>
    </xf>
    <xf numFmtId="0" fontId="16" fillId="2" borderId="20" xfId="0" applyFont="1" applyFill="1" applyBorder="1" applyAlignment="1" applyProtection="1">
      <alignment vertical="top" shrinkToFit="1"/>
      <protection locked="0"/>
    </xf>
    <xf numFmtId="0" fontId="41" fillId="0" borderId="20" xfId="0" applyFont="1" applyFill="1" applyBorder="1" applyAlignment="1" applyProtection="1">
      <alignment horizontal="center" vertical="top" shrinkToFit="1"/>
      <protection locked="0"/>
    </xf>
    <xf numFmtId="0" fontId="41" fillId="0" borderId="20" xfId="0" applyFont="1" applyFill="1" applyBorder="1" applyAlignment="1" applyProtection="1">
      <alignment vertical="top" shrinkToFit="1"/>
    </xf>
    <xf numFmtId="0" fontId="12" fillId="0" borderId="20" xfId="0" applyFont="1" applyFill="1" applyBorder="1" applyAlignment="1" applyProtection="1">
      <alignment horizontal="center" vertical="top"/>
    </xf>
    <xf numFmtId="0" fontId="41" fillId="0" borderId="20" xfId="0" applyFont="1" applyFill="1" applyBorder="1" applyAlignment="1" applyProtection="1">
      <alignment horizontal="center" vertical="top"/>
    </xf>
    <xf numFmtId="0" fontId="41" fillId="0" borderId="20" xfId="0" applyFont="1" applyFill="1" applyBorder="1" applyAlignment="1" applyProtection="1">
      <alignment horizontal="center" vertical="center" shrinkToFit="1"/>
      <protection hidden="1"/>
    </xf>
    <xf numFmtId="0" fontId="54" fillId="0" borderId="19" xfId="0" applyFont="1" applyFill="1" applyBorder="1" applyAlignment="1" applyProtection="1">
      <alignment horizontal="center" vertical="top"/>
    </xf>
    <xf numFmtId="0" fontId="15" fillId="0" borderId="19" xfId="0" applyFont="1" applyFill="1" applyBorder="1" applyAlignment="1" applyProtection="1">
      <alignment horizontal="center" vertical="top"/>
    </xf>
    <xf numFmtId="0" fontId="93" fillId="18" borderId="19" xfId="0" applyFont="1" applyFill="1" applyBorder="1" applyAlignment="1" applyProtection="1">
      <alignment horizontal="center" vertical="center" shrinkToFit="1"/>
      <protection hidden="1"/>
    </xf>
    <xf numFmtId="2" fontId="41" fillId="0" borderId="23" xfId="0" applyNumberFormat="1" applyFont="1" applyFill="1" applyBorder="1" applyAlignment="1" applyProtection="1">
      <alignment horizontal="center" vertical="top"/>
      <protection hidden="1"/>
    </xf>
    <xf numFmtId="0" fontId="41" fillId="0" borderId="23" xfId="0" applyFont="1" applyFill="1" applyBorder="1" applyAlignment="1" applyProtection="1">
      <alignment horizontal="center" vertical="top"/>
      <protection hidden="1"/>
    </xf>
    <xf numFmtId="0" fontId="41" fillId="0" borderId="23" xfId="0" applyFont="1" applyFill="1" applyBorder="1" applyAlignment="1" applyProtection="1">
      <alignment horizontal="center" vertical="top" wrapText="1"/>
      <protection hidden="1"/>
    </xf>
    <xf numFmtId="0" fontId="41" fillId="0" borderId="19" xfId="0" applyFont="1" applyFill="1" applyBorder="1" applyAlignment="1" applyProtection="1">
      <alignment horizontal="center" vertical="top"/>
      <protection hidden="1"/>
    </xf>
    <xf numFmtId="0" fontId="41" fillId="0" borderId="19" xfId="0" applyFont="1" applyFill="1" applyBorder="1" applyAlignment="1" applyProtection="1">
      <alignment horizontal="center" vertical="top" shrinkToFit="1"/>
    </xf>
    <xf numFmtId="187" fontId="7" fillId="0" borderId="15" xfId="0" applyNumberFormat="1" applyFont="1" applyFill="1" applyBorder="1" applyAlignment="1">
      <alignment horizontal="center" vertical="center"/>
    </xf>
    <xf numFmtId="0" fontId="54" fillId="0" borderId="20" xfId="0" applyFont="1" applyFill="1" applyBorder="1" applyAlignment="1" applyProtection="1">
      <alignment horizontal="center" vertical="top"/>
    </xf>
    <xf numFmtId="0" fontId="15" fillId="0" borderId="20" xfId="0" applyFont="1" applyFill="1" applyBorder="1" applyAlignment="1" applyProtection="1">
      <alignment horizontal="center" vertical="top"/>
    </xf>
    <xf numFmtId="2" fontId="57" fillId="0" borderId="19" xfId="0" applyNumberFormat="1" applyFont="1" applyFill="1" applyBorder="1" applyAlignment="1" applyProtection="1">
      <alignment horizontal="center" vertical="top"/>
    </xf>
    <xf numFmtId="2" fontId="94" fillId="0" borderId="19" xfId="0" applyNumberFormat="1" applyFont="1" applyFill="1" applyBorder="1" applyAlignment="1" applyProtection="1">
      <alignment horizontal="center" vertical="top"/>
    </xf>
    <xf numFmtId="0" fontId="95" fillId="0" borderId="19" xfId="0" applyFont="1" applyFill="1" applyBorder="1" applyAlignment="1">
      <alignment horizontal="center" vertical="top"/>
    </xf>
    <xf numFmtId="0" fontId="95" fillId="0" borderId="0" xfId="0" applyFont="1" applyFill="1" applyAlignment="1">
      <alignment vertical="top"/>
    </xf>
    <xf numFmtId="0" fontId="66" fillId="16" borderId="20" xfId="0" applyFont="1" applyFill="1" applyBorder="1" applyAlignment="1" applyProtection="1">
      <alignment horizontal="center" vertical="center" shrinkToFit="1"/>
      <protection hidden="1"/>
    </xf>
    <xf numFmtId="1" fontId="57" fillId="16" borderId="19" xfId="0" applyNumberFormat="1" applyFont="1" applyFill="1" applyBorder="1" applyAlignment="1" applyProtection="1">
      <alignment horizontal="center" vertical="top"/>
    </xf>
    <xf numFmtId="2" fontId="41" fillId="0" borderId="19" xfId="0" applyNumberFormat="1" applyFont="1" applyFill="1" applyBorder="1" applyAlignment="1" applyProtection="1">
      <alignment horizontal="center" vertical="top"/>
    </xf>
    <xf numFmtId="2" fontId="7" fillId="0" borderId="17" xfId="0" applyNumberFormat="1" applyFont="1" applyBorder="1" applyAlignment="1">
      <alignment horizontal="center" vertical="center" readingOrder="2"/>
    </xf>
    <xf numFmtId="0" fontId="96" fillId="4" borderId="31" xfId="0" applyFont="1" applyFill="1" applyBorder="1" applyAlignment="1" applyProtection="1">
      <alignment horizontal="center" vertical="top"/>
    </xf>
    <xf numFmtId="0" fontId="97" fillId="4" borderId="34" xfId="0" applyFont="1" applyFill="1" applyBorder="1" applyAlignment="1" applyProtection="1">
      <alignment horizontal="center" vertical="top" shrinkToFit="1"/>
    </xf>
    <xf numFmtId="0" fontId="12" fillId="4" borderId="14" xfId="0" applyFont="1" applyFill="1" applyBorder="1" applyAlignment="1" applyProtection="1">
      <alignment horizontal="center" vertical="center" shrinkToFit="1"/>
    </xf>
    <xf numFmtId="0" fontId="98" fillId="13" borderId="36" xfId="0" applyFont="1" applyFill="1" applyBorder="1" applyAlignment="1" applyProtection="1">
      <alignment horizontal="center" vertical="top" wrapText="1"/>
    </xf>
    <xf numFmtId="0" fontId="10" fillId="13" borderId="37" xfId="0" applyFont="1" applyFill="1" applyBorder="1" applyAlignment="1">
      <alignment vertical="top" wrapText="1"/>
    </xf>
    <xf numFmtId="0" fontId="10" fillId="13" borderId="29" xfId="0" applyFont="1" applyFill="1" applyBorder="1" applyAlignment="1">
      <alignment horizontal="center" vertical="top" wrapText="1"/>
    </xf>
    <xf numFmtId="0" fontId="23" fillId="13" borderId="29" xfId="0" applyFont="1" applyFill="1" applyBorder="1" applyAlignment="1">
      <alignment horizontal="center" vertical="top" wrapText="1"/>
    </xf>
    <xf numFmtId="0" fontId="55" fillId="13" borderId="29" xfId="0" applyFont="1" applyFill="1" applyBorder="1" applyAlignment="1">
      <alignment horizontal="center" vertical="top" wrapText="1"/>
    </xf>
    <xf numFmtId="0" fontId="12" fillId="13" borderId="29" xfId="0" applyFont="1" applyFill="1" applyBorder="1" applyAlignment="1">
      <alignment horizontal="center" vertical="top" shrinkToFit="1"/>
    </xf>
    <xf numFmtId="0" fontId="10" fillId="13" borderId="38" xfId="0" applyFont="1" applyFill="1" applyBorder="1" applyAlignment="1" applyProtection="1">
      <alignment horizontal="center" vertical="top" wrapText="1"/>
      <protection locked="0"/>
    </xf>
    <xf numFmtId="0" fontId="10" fillId="13" borderId="39" xfId="0" applyFont="1" applyFill="1" applyBorder="1" applyAlignment="1">
      <alignment vertical="top" wrapText="1"/>
    </xf>
    <xf numFmtId="0" fontId="10" fillId="13" borderId="30" xfId="0" applyFont="1" applyFill="1" applyBorder="1" applyAlignment="1">
      <alignment horizontal="center" vertical="top" wrapText="1"/>
    </xf>
    <xf numFmtId="0" fontId="23" fillId="13" borderId="30" xfId="0" applyFont="1" applyFill="1" applyBorder="1" applyAlignment="1">
      <alignment horizontal="center" vertical="top" wrapText="1"/>
    </xf>
    <xf numFmtId="0" fontId="55" fillId="13" borderId="30" xfId="0" applyFont="1" applyFill="1" applyBorder="1" applyAlignment="1">
      <alignment horizontal="center" vertical="top" wrapText="1"/>
    </xf>
    <xf numFmtId="0" fontId="12" fillId="13" borderId="30" xfId="0" applyFont="1" applyFill="1" applyBorder="1" applyAlignment="1">
      <alignment horizontal="center" vertical="top" shrinkToFit="1"/>
    </xf>
    <xf numFmtId="0" fontId="18" fillId="0" borderId="0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center" vertical="top" wrapText="1"/>
    </xf>
    <xf numFmtId="0" fontId="72" fillId="0" borderId="0" xfId="0" applyFont="1" applyFill="1" applyBorder="1" applyAlignment="1">
      <alignment horizontal="center" vertical="top" wrapText="1"/>
    </xf>
    <xf numFmtId="0" fontId="35" fillId="19" borderId="0" xfId="0" applyFont="1" applyFill="1" applyAlignment="1">
      <alignment horizontal="center" vertical="top"/>
    </xf>
    <xf numFmtId="0" fontId="0" fillId="0" borderId="0" xfId="0" applyFill="1"/>
    <xf numFmtId="0" fontId="81" fillId="0" borderId="0" xfId="0" applyFont="1"/>
    <xf numFmtId="0" fontId="0" fillId="0" borderId="0" xfId="0" applyFont="1"/>
    <xf numFmtId="0" fontId="79" fillId="17" borderId="0" xfId="0" applyFont="1" applyFill="1" applyAlignment="1">
      <alignment horizontal="center"/>
    </xf>
    <xf numFmtId="0" fontId="8" fillId="0" borderId="0" xfId="0" applyFont="1"/>
    <xf numFmtId="0" fontId="79" fillId="16" borderId="0" xfId="0" applyFont="1" applyFill="1" applyAlignment="1">
      <alignment horizontal="center"/>
    </xf>
    <xf numFmtId="0" fontId="10" fillId="10" borderId="6" xfId="0" applyFont="1" applyFill="1" applyBorder="1" applyAlignment="1">
      <alignment horizontal="center" vertical="top" shrinkToFit="1"/>
    </xf>
    <xf numFmtId="0" fontId="10" fillId="10" borderId="2" xfId="0" applyFont="1" applyFill="1" applyBorder="1" applyAlignment="1">
      <alignment horizontal="center" vertical="top" shrinkToFit="1"/>
    </xf>
    <xf numFmtId="0" fontId="10" fillId="10" borderId="11" xfId="0" applyFont="1" applyFill="1" applyBorder="1" applyAlignment="1">
      <alignment horizontal="center" vertical="center"/>
    </xf>
    <xf numFmtId="0" fontId="15" fillId="16" borderId="3" xfId="0" applyFont="1" applyFill="1" applyBorder="1" applyAlignment="1">
      <alignment horizontal="center" vertical="top"/>
    </xf>
    <xf numFmtId="0" fontId="15" fillId="10" borderId="3" xfId="0" applyFont="1" applyFill="1" applyBorder="1" applyAlignment="1">
      <alignment horizontal="center" vertical="top"/>
    </xf>
    <xf numFmtId="0" fontId="100" fillId="14" borderId="3" xfId="0" applyFont="1" applyFill="1" applyBorder="1" applyAlignment="1">
      <alignment horizontal="right" vertical="top"/>
    </xf>
    <xf numFmtId="0" fontId="15" fillId="10" borderId="3" xfId="0" applyFont="1" applyFill="1" applyBorder="1" applyAlignment="1">
      <alignment horizontal="center" vertical="top" shrinkToFit="1"/>
    </xf>
    <xf numFmtId="0" fontId="3" fillId="10" borderId="15" xfId="0" applyFont="1" applyFill="1" applyBorder="1" applyAlignment="1">
      <alignment horizontal="center" vertical="center"/>
    </xf>
    <xf numFmtId="0" fontId="10" fillId="0" borderId="19" xfId="0" applyFont="1" applyFill="1" applyBorder="1" applyAlignment="1" applyProtection="1">
      <alignment vertical="top" shrinkToFit="1"/>
      <protection locked="0"/>
    </xf>
    <xf numFmtId="0" fontId="54" fillId="0" borderId="19" xfId="0" applyFont="1" applyFill="1" applyBorder="1" applyAlignment="1" applyProtection="1">
      <alignment vertical="top" shrinkToFit="1"/>
    </xf>
    <xf numFmtId="0" fontId="101" fillId="0" borderId="31" xfId="0" applyFont="1" applyFill="1" applyBorder="1" applyAlignment="1">
      <alignment horizontal="center"/>
    </xf>
    <xf numFmtId="2" fontId="15" fillId="0" borderId="19" xfId="0" applyNumberFormat="1" applyFont="1" applyBorder="1" applyAlignment="1" applyProtection="1">
      <alignment horizontal="center" vertical="center" shrinkToFit="1"/>
      <protection hidden="1"/>
    </xf>
    <xf numFmtId="2" fontId="15" fillId="0" borderId="23" xfId="0" applyNumberFormat="1" applyFont="1" applyBorder="1" applyAlignment="1" applyProtection="1">
      <alignment horizontal="center" vertical="center" shrinkToFit="1"/>
      <protection hidden="1"/>
    </xf>
    <xf numFmtId="2" fontId="54" fillId="16" borderId="19" xfId="0" applyNumberFormat="1" applyFont="1" applyFill="1" applyBorder="1" applyAlignment="1" applyProtection="1">
      <alignment horizontal="center" vertical="center" shrinkToFit="1"/>
      <protection hidden="1"/>
    </xf>
    <xf numFmtId="2" fontId="15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102" fillId="0" borderId="19" xfId="0" applyFont="1" applyFill="1" applyBorder="1" applyAlignment="1" applyProtection="1">
      <alignment horizontal="center" vertical="top"/>
      <protection locked="0"/>
    </xf>
    <xf numFmtId="2" fontId="15" fillId="0" borderId="23" xfId="0" applyNumberFormat="1" applyFont="1" applyFill="1" applyBorder="1" applyAlignment="1" applyProtection="1">
      <alignment horizontal="center" vertical="center" shrinkToFit="1"/>
      <protection hidden="1"/>
    </xf>
    <xf numFmtId="1" fontId="15" fillId="0" borderId="19" xfId="0" applyNumberFormat="1" applyFont="1" applyBorder="1" applyAlignment="1">
      <alignment horizontal="center" vertical="center"/>
    </xf>
    <xf numFmtId="2" fontId="12" fillId="0" borderId="19" xfId="0" applyNumberFormat="1" applyFont="1" applyFill="1" applyBorder="1" applyAlignment="1" applyProtection="1">
      <alignment horizontal="center" vertical="top" shrinkToFit="1"/>
      <protection locked="0"/>
    </xf>
    <xf numFmtId="2" fontId="10" fillId="21" borderId="15" xfId="0" applyNumberFormat="1" applyFont="1" applyFill="1" applyBorder="1" applyAlignment="1">
      <alignment horizontal="center" vertical="top" shrinkToFit="1"/>
    </xf>
    <xf numFmtId="0" fontId="12" fillId="0" borderId="15" xfId="0" applyFont="1" applyBorder="1" applyAlignment="1">
      <alignment horizontal="center" vertical="center" shrinkToFit="1"/>
    </xf>
    <xf numFmtId="0" fontId="10" fillId="0" borderId="15" xfId="0" applyFont="1" applyFill="1" applyBorder="1" applyAlignment="1" applyProtection="1">
      <alignment horizontal="center" vertical="top" shrinkToFit="1"/>
      <protection hidden="1"/>
    </xf>
    <xf numFmtId="0" fontId="101" fillId="0" borderId="19" xfId="0" applyFont="1" applyFill="1" applyBorder="1" applyAlignment="1">
      <alignment horizont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 applyProtection="1">
      <alignment horizontal="center" vertical="center" shrinkToFit="1"/>
      <protection hidden="1"/>
    </xf>
    <xf numFmtId="2" fontId="15" fillId="0" borderId="19" xfId="0" applyNumberFormat="1" applyFont="1" applyFill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top" shrinkToFit="1"/>
    </xf>
    <xf numFmtId="0" fontId="10" fillId="0" borderId="19" xfId="0" applyFont="1" applyFill="1" applyBorder="1" applyAlignment="1" applyProtection="1">
      <alignment horizontal="center" vertical="top" shrinkToFit="1"/>
      <protection hidden="1"/>
    </xf>
    <xf numFmtId="2" fontId="69" fillId="0" borderId="15" xfId="0" applyNumberFormat="1" applyFont="1" applyBorder="1" applyAlignment="1" applyProtection="1">
      <alignment horizontal="center" vertical="center" shrinkToFit="1"/>
      <protection hidden="1"/>
    </xf>
    <xf numFmtId="2" fontId="69" fillId="0" borderId="17" xfId="0" applyNumberFormat="1" applyFont="1" applyBorder="1" applyAlignment="1" applyProtection="1">
      <alignment horizontal="center" vertical="center" shrinkToFit="1"/>
      <protection hidden="1"/>
    </xf>
    <xf numFmtId="2" fontId="70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66" fillId="0" borderId="19" xfId="0" applyFont="1" applyFill="1" applyBorder="1" applyAlignment="1" applyProtection="1">
      <alignment horizontal="center" vertical="center"/>
      <protection locked="0"/>
    </xf>
    <xf numFmtId="2" fontId="15" fillId="0" borderId="15" xfId="0" applyNumberFormat="1" applyFont="1" applyBorder="1" applyAlignment="1" applyProtection="1">
      <alignment horizontal="center" vertical="center" shrinkToFit="1"/>
      <protection hidden="1"/>
    </xf>
    <xf numFmtId="187" fontId="15" fillId="0" borderId="19" xfId="0" applyNumberFormat="1" applyFont="1" applyFill="1" applyBorder="1" applyAlignment="1">
      <alignment horizontal="center" vertical="center"/>
    </xf>
    <xf numFmtId="0" fontId="98" fillId="4" borderId="19" xfId="0" applyFont="1" applyFill="1" applyBorder="1" applyAlignment="1" applyProtection="1">
      <alignment vertical="top" shrinkToFit="1"/>
      <protection locked="0"/>
    </xf>
    <xf numFmtId="1" fontId="42" fillId="4" borderId="31" xfId="0" applyNumberFormat="1" applyFont="1" applyFill="1" applyBorder="1" applyAlignment="1" applyProtection="1">
      <alignment horizontal="center" vertical="top"/>
    </xf>
    <xf numFmtId="2" fontId="42" fillId="22" borderId="34" xfId="0" applyNumberFormat="1" applyFont="1" applyFill="1" applyBorder="1" applyAlignment="1">
      <alignment horizontal="center" vertical="top"/>
    </xf>
    <xf numFmtId="2" fontId="42" fillId="4" borderId="31" xfId="0" applyNumberFormat="1" applyFont="1" applyFill="1" applyBorder="1" applyAlignment="1" applyProtection="1">
      <alignment horizontal="center" vertical="top"/>
    </xf>
    <xf numFmtId="2" fontId="42" fillId="4" borderId="31" xfId="0" applyNumberFormat="1" applyFont="1" applyFill="1" applyBorder="1" applyAlignment="1" applyProtection="1">
      <alignment horizontal="center" vertical="top" shrinkToFit="1"/>
    </xf>
    <xf numFmtId="0" fontId="42" fillId="4" borderId="23" xfId="0" applyFont="1" applyFill="1" applyBorder="1" applyAlignment="1" applyProtection="1">
      <alignment horizontal="center" vertical="top"/>
    </xf>
    <xf numFmtId="0" fontId="103" fillId="4" borderId="0" xfId="0" applyFont="1" applyFill="1"/>
    <xf numFmtId="2" fontId="32" fillId="4" borderId="19" xfId="0" applyNumberFormat="1" applyFont="1" applyFill="1" applyBorder="1" applyAlignment="1" applyProtection="1">
      <alignment horizontal="center" vertical="top" shrinkToFit="1"/>
      <protection locked="0"/>
    </xf>
    <xf numFmtId="2" fontId="32" fillId="4" borderId="19" xfId="0" applyNumberFormat="1" applyFont="1" applyFill="1" applyBorder="1" applyAlignment="1" applyProtection="1">
      <alignment horizontal="center" vertical="top" shrinkToFit="1"/>
    </xf>
    <xf numFmtId="0" fontId="10" fillId="4" borderId="19" xfId="0" applyFont="1" applyFill="1" applyBorder="1" applyAlignment="1" applyProtection="1">
      <alignment horizontal="center" vertical="center" shrinkToFit="1"/>
    </xf>
    <xf numFmtId="2" fontId="32" fillId="22" borderId="15" xfId="0" applyNumberFormat="1" applyFont="1" applyFill="1" applyBorder="1" applyAlignment="1">
      <alignment horizontal="center" vertical="top" shrinkToFit="1"/>
    </xf>
    <xf numFmtId="0" fontId="12" fillId="22" borderId="15" xfId="0" applyFont="1" applyFill="1" applyBorder="1" applyAlignment="1">
      <alignment horizontal="center" vertical="center" shrinkToFit="1"/>
    </xf>
    <xf numFmtId="0" fontId="103" fillId="0" borderId="0" xfId="0" applyFont="1"/>
    <xf numFmtId="0" fontId="23" fillId="4" borderId="19" xfId="0" applyFont="1" applyFill="1" applyBorder="1" applyAlignment="1" applyProtection="1">
      <alignment vertical="top" shrinkToFit="1"/>
      <protection locked="0"/>
    </xf>
    <xf numFmtId="1" fontId="42" fillId="4" borderId="23" xfId="0" applyNumberFormat="1" applyFont="1" applyFill="1" applyBorder="1" applyAlignment="1" applyProtection="1">
      <alignment horizontal="center" vertical="top"/>
    </xf>
    <xf numFmtId="0" fontId="18" fillId="2" borderId="19" xfId="0" applyFont="1" applyFill="1" applyBorder="1" applyAlignment="1" applyProtection="1">
      <alignment horizontal="center" vertical="top" shrinkToFit="1"/>
      <protection locked="0"/>
    </xf>
    <xf numFmtId="0" fontId="10" fillId="2" borderId="19" xfId="0" applyFont="1" applyFill="1" applyBorder="1" applyAlignment="1" applyProtection="1">
      <alignment vertical="top" shrinkToFit="1"/>
      <protection locked="0"/>
    </xf>
    <xf numFmtId="2" fontId="54" fillId="23" borderId="19" xfId="0" applyNumberFormat="1" applyFont="1" applyFill="1" applyBorder="1" applyAlignment="1">
      <alignment horizontal="center" vertical="center"/>
    </xf>
    <xf numFmtId="2" fontId="15" fillId="2" borderId="19" xfId="0" applyNumberFormat="1" applyFont="1" applyFill="1" applyBorder="1" applyAlignment="1" applyProtection="1">
      <alignment horizontal="center" vertical="center" shrinkToFit="1"/>
      <protection hidden="1"/>
    </xf>
    <xf numFmtId="2" fontId="15" fillId="0" borderId="23" xfId="0" applyNumberFormat="1" applyFont="1" applyFill="1" applyBorder="1" applyAlignment="1">
      <alignment horizontal="center" vertical="center"/>
    </xf>
    <xf numFmtId="1" fontId="15" fillId="0" borderId="19" xfId="0" applyNumberFormat="1" applyFont="1" applyFill="1" applyBorder="1" applyAlignment="1">
      <alignment horizontal="center" vertical="center"/>
    </xf>
    <xf numFmtId="2" fontId="57" fillId="0" borderId="19" xfId="0" applyNumberFormat="1" applyFont="1" applyFill="1" applyBorder="1" applyAlignment="1" applyProtection="1">
      <alignment horizontal="center" vertical="top" shrinkToFit="1"/>
    </xf>
    <xf numFmtId="2" fontId="57" fillId="0" borderId="19" xfId="0" applyNumberFormat="1" applyFont="1" applyFill="1" applyBorder="1" applyAlignment="1" applyProtection="1">
      <alignment horizontal="center" vertical="top" shrinkToFit="1"/>
      <protection locked="0"/>
    </xf>
    <xf numFmtId="2" fontId="18" fillId="2" borderId="19" xfId="0" applyNumberFormat="1" applyFont="1" applyFill="1" applyBorder="1" applyAlignment="1" applyProtection="1">
      <alignment horizontal="center" vertical="top" shrinkToFit="1"/>
    </xf>
    <xf numFmtId="2" fontId="54" fillId="16" borderId="19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1" fontId="15" fillId="0" borderId="23" xfId="0" applyNumberFormat="1" applyFont="1" applyFill="1" applyBorder="1" applyAlignment="1">
      <alignment horizontal="center" vertical="center"/>
    </xf>
    <xf numFmtId="0" fontId="101" fillId="0" borderId="19" xfId="0" applyFont="1" applyBorder="1" applyAlignment="1">
      <alignment horizontal="center"/>
    </xf>
    <xf numFmtId="2" fontId="15" fillId="21" borderId="17" xfId="0" applyNumberFormat="1" applyFont="1" applyFill="1" applyBorder="1" applyAlignment="1" applyProtection="1">
      <alignment horizontal="center" vertical="center" shrinkToFit="1"/>
      <protection hidden="1"/>
    </xf>
    <xf numFmtId="2" fontId="15" fillId="0" borderId="19" xfId="0" applyNumberFormat="1" applyFont="1" applyBorder="1" applyAlignment="1">
      <alignment horizontal="center" vertical="center"/>
    </xf>
    <xf numFmtId="2" fontId="15" fillId="21" borderId="19" xfId="0" applyNumberFormat="1" applyFont="1" applyFill="1" applyBorder="1" applyAlignment="1" applyProtection="1">
      <alignment horizontal="center" vertical="center" shrinkToFit="1"/>
      <protection hidden="1"/>
    </xf>
    <xf numFmtId="0" fontId="102" fillId="0" borderId="19" xfId="0" applyFont="1" applyBorder="1" applyAlignment="1" applyProtection="1">
      <alignment horizontal="center" vertical="top"/>
      <protection locked="0"/>
    </xf>
    <xf numFmtId="2" fontId="84" fillId="18" borderId="19" xfId="0" applyNumberFormat="1" applyFont="1" applyFill="1" applyBorder="1" applyAlignment="1">
      <alignment horizontal="center" vertical="top" shrinkToFit="1"/>
    </xf>
    <xf numFmtId="0" fontId="104" fillId="0" borderId="19" xfId="0" applyFont="1" applyFill="1" applyBorder="1" applyAlignment="1" applyProtection="1">
      <alignment horizontal="center" vertical="top" shrinkToFit="1"/>
    </xf>
    <xf numFmtId="2" fontId="15" fillId="0" borderId="17" xfId="0" applyNumberFormat="1" applyFont="1" applyBorder="1" applyAlignment="1">
      <alignment horizontal="center" vertical="center"/>
    </xf>
    <xf numFmtId="187" fontId="88" fillId="18" borderId="15" xfId="0" applyNumberFormat="1" applyFont="1" applyFill="1" applyBorder="1" applyAlignment="1">
      <alignment horizontal="center" vertical="center"/>
    </xf>
    <xf numFmtId="187" fontId="7" fillId="0" borderId="15" xfId="0" applyNumberFormat="1" applyFont="1" applyBorder="1" applyAlignment="1">
      <alignment horizontal="center" vertical="center"/>
    </xf>
    <xf numFmtId="2" fontId="100" fillId="21" borderId="19" xfId="0" applyNumberFormat="1" applyFont="1" applyFill="1" applyBorder="1" applyAlignment="1" applyProtection="1">
      <alignment horizontal="center" vertical="center" shrinkToFit="1"/>
      <protection hidden="1"/>
    </xf>
    <xf numFmtId="2" fontId="41" fillId="0" borderId="19" xfId="0" applyNumberFormat="1" applyFont="1" applyBorder="1" applyAlignment="1">
      <alignment horizontal="center" vertical="center"/>
    </xf>
    <xf numFmtId="2" fontId="41" fillId="0" borderId="19" xfId="0" applyNumberFormat="1" applyFont="1" applyFill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2" fontId="54" fillId="0" borderId="19" xfId="0" applyNumberFormat="1" applyFont="1" applyFill="1" applyBorder="1" applyAlignment="1" applyProtection="1">
      <alignment horizontal="center" vertical="center" shrinkToFit="1"/>
      <protection hidden="1"/>
    </xf>
    <xf numFmtId="2" fontId="94" fillId="0" borderId="19" xfId="0" applyNumberFormat="1" applyFont="1" applyFill="1" applyBorder="1" applyAlignment="1" applyProtection="1">
      <alignment horizontal="center" vertical="top" shrinkToFit="1"/>
    </xf>
    <xf numFmtId="0" fontId="54" fillId="14" borderId="19" xfId="0" applyFont="1" applyFill="1" applyBorder="1" applyAlignment="1" applyProtection="1">
      <alignment vertical="top" shrinkToFit="1"/>
    </xf>
    <xf numFmtId="1" fontId="54" fillId="16" borderId="19" xfId="0" applyNumberFormat="1" applyFont="1" applyFill="1" applyBorder="1" applyAlignment="1">
      <alignment horizontal="center" vertical="center"/>
    </xf>
    <xf numFmtId="2" fontId="70" fillId="0" borderId="19" xfId="0" applyNumberFormat="1" applyFont="1" applyBorder="1" applyAlignment="1" applyProtection="1">
      <alignment horizontal="center" vertical="center" shrinkToFit="1"/>
      <protection hidden="1"/>
    </xf>
    <xf numFmtId="187" fontId="41" fillId="0" borderId="19" xfId="0" applyNumberFormat="1" applyFont="1" applyBorder="1" applyAlignment="1">
      <alignment horizontal="center" vertical="center"/>
    </xf>
    <xf numFmtId="2" fontId="102" fillId="0" borderId="19" xfId="0" applyNumberFormat="1" applyFont="1" applyFill="1" applyBorder="1" applyAlignment="1" applyProtection="1">
      <alignment horizontal="center" vertical="top"/>
      <protection locked="0"/>
    </xf>
    <xf numFmtId="2" fontId="49" fillId="0" borderId="19" xfId="0" applyNumberFormat="1" applyFont="1" applyFill="1" applyBorder="1" applyAlignment="1" applyProtection="1">
      <alignment horizontal="center" vertical="center" shrinkToFit="1"/>
      <protection hidden="1"/>
    </xf>
    <xf numFmtId="2" fontId="105" fillId="18" borderId="19" xfId="0" applyNumberFormat="1" applyFont="1" applyFill="1" applyBorder="1" applyAlignment="1" applyProtection="1">
      <alignment horizontal="center" vertical="center" shrinkToFit="1"/>
      <protection hidden="1"/>
    </xf>
    <xf numFmtId="187" fontId="41" fillId="0" borderId="19" xfId="0" applyNumberFormat="1" applyFont="1" applyFill="1" applyBorder="1" applyAlignment="1">
      <alignment horizontal="center" vertical="center"/>
    </xf>
    <xf numFmtId="0" fontId="101" fillId="0" borderId="31" xfId="0" applyFont="1" applyBorder="1" applyAlignment="1">
      <alignment horizontal="center"/>
    </xf>
    <xf numFmtId="2" fontId="15" fillId="0" borderId="23" xfId="0" applyNumberFormat="1" applyFont="1" applyBorder="1" applyAlignment="1">
      <alignment horizontal="center" vertical="center"/>
    </xf>
    <xf numFmtId="0" fontId="66" fillId="16" borderId="19" xfId="0" applyFont="1" applyFill="1" applyBorder="1" applyAlignment="1" applyProtection="1">
      <alignment horizontal="center" vertical="center" shrinkToFit="1"/>
      <protection hidden="1"/>
    </xf>
    <xf numFmtId="0" fontId="69" fillId="0" borderId="31" xfId="0" applyFont="1" applyBorder="1" applyAlignment="1">
      <alignment horizontal="center"/>
    </xf>
    <xf numFmtId="2" fontId="69" fillId="0" borderId="19" xfId="0" applyNumberFormat="1" applyFont="1" applyBorder="1" applyAlignment="1" applyProtection="1">
      <alignment horizontal="center" vertical="center" shrinkToFit="1"/>
      <protection hidden="1"/>
    </xf>
    <xf numFmtId="2" fontId="84" fillId="18" borderId="20" xfId="0" applyNumberFormat="1" applyFont="1" applyFill="1" applyBorder="1" applyAlignment="1">
      <alignment horizontal="center" vertical="top" shrinkToFit="1"/>
    </xf>
    <xf numFmtId="0" fontId="23" fillId="4" borderId="15" xfId="0" applyFont="1" applyFill="1" applyBorder="1" applyAlignment="1" applyProtection="1">
      <alignment vertical="top" shrinkToFit="1"/>
      <protection locked="0"/>
    </xf>
    <xf numFmtId="0" fontId="32" fillId="4" borderId="15" xfId="0" applyFont="1" applyFill="1" applyBorder="1" applyAlignment="1" applyProtection="1">
      <alignment horizontal="center" vertical="top" shrinkToFit="1"/>
      <protection locked="0"/>
    </xf>
    <xf numFmtId="0" fontId="32" fillId="4" borderId="16" xfId="0" applyFont="1" applyFill="1" applyBorder="1" applyAlignment="1" applyProtection="1">
      <alignment vertical="top" shrinkToFit="1"/>
    </xf>
    <xf numFmtId="0" fontId="32" fillId="4" borderId="34" xfId="0" applyFont="1" applyFill="1" applyBorder="1" applyAlignment="1" applyProtection="1">
      <alignment horizontal="center" vertical="top"/>
    </xf>
    <xf numFmtId="0" fontId="32" fillId="4" borderId="34" xfId="0" applyFont="1" applyFill="1" applyBorder="1" applyAlignment="1" applyProtection="1">
      <alignment horizontal="center" vertical="top" shrinkToFit="1"/>
    </xf>
    <xf numFmtId="1" fontId="32" fillId="4" borderId="34" xfId="0" applyNumberFormat="1" applyFont="1" applyFill="1" applyBorder="1" applyAlignment="1" applyProtection="1">
      <alignment horizontal="center" vertical="top"/>
    </xf>
    <xf numFmtId="2" fontId="32" fillId="4" borderId="34" xfId="0" applyNumberFormat="1" applyFont="1" applyFill="1" applyBorder="1" applyAlignment="1" applyProtection="1">
      <alignment horizontal="center" vertical="top"/>
    </xf>
    <xf numFmtId="2" fontId="32" fillId="4" borderId="34" xfId="0" applyNumberFormat="1" applyFont="1" applyFill="1" applyBorder="1" applyAlignment="1" applyProtection="1">
      <alignment horizontal="center" vertical="top" shrinkToFit="1"/>
    </xf>
    <xf numFmtId="0" fontId="32" fillId="4" borderId="17" xfId="0" applyFont="1" applyFill="1" applyBorder="1" applyAlignment="1" applyProtection="1">
      <alignment horizontal="center" vertical="top"/>
    </xf>
    <xf numFmtId="2" fontId="32" fillId="4" borderId="15" xfId="0" applyNumberFormat="1" applyFont="1" applyFill="1" applyBorder="1" applyAlignment="1" applyProtection="1">
      <alignment horizontal="center" vertical="top" shrinkToFit="1"/>
      <protection locked="0"/>
    </xf>
    <xf numFmtId="2" fontId="32" fillId="4" borderId="15" xfId="0" applyNumberFormat="1" applyFont="1" applyFill="1" applyBorder="1" applyAlignment="1" applyProtection="1">
      <alignment horizontal="center" vertical="top" shrinkToFit="1"/>
    </xf>
    <xf numFmtId="2" fontId="32" fillId="22" borderId="19" xfId="0" applyNumberFormat="1" applyFont="1" applyFill="1" applyBorder="1" applyAlignment="1">
      <alignment horizontal="center" vertical="top" shrinkToFit="1"/>
    </xf>
    <xf numFmtId="0" fontId="87" fillId="22" borderId="14" xfId="0" applyFont="1" applyFill="1" applyBorder="1" applyAlignment="1">
      <alignment horizontal="center" vertical="center" shrinkToFit="1"/>
    </xf>
    <xf numFmtId="0" fontId="23" fillId="13" borderId="36" xfId="0" applyFont="1" applyFill="1" applyBorder="1" applyAlignment="1" applyProtection="1">
      <alignment horizontal="center" vertical="top" wrapText="1"/>
      <protection locked="0"/>
    </xf>
    <xf numFmtId="0" fontId="98" fillId="14" borderId="36" xfId="0" applyFont="1" applyFill="1" applyBorder="1" applyAlignment="1" applyProtection="1">
      <alignment horizontal="center" vertical="top" wrapText="1"/>
    </xf>
    <xf numFmtId="0" fontId="10" fillId="14" borderId="37" xfId="0" applyFont="1" applyFill="1" applyBorder="1" applyAlignment="1">
      <alignment vertical="top" wrapText="1"/>
    </xf>
    <xf numFmtId="0" fontId="10" fillId="14" borderId="29" xfId="0" applyFont="1" applyFill="1" applyBorder="1" applyAlignment="1">
      <alignment horizontal="center" vertical="top" wrapText="1"/>
    </xf>
    <xf numFmtId="0" fontId="23" fillId="14" borderId="29" xfId="0" applyFont="1" applyFill="1" applyBorder="1" applyAlignment="1">
      <alignment horizontal="center" vertical="top" wrapText="1"/>
    </xf>
    <xf numFmtId="0" fontId="55" fillId="14" borderId="29" xfId="0" applyFont="1" applyFill="1" applyBorder="1" applyAlignment="1">
      <alignment horizontal="center" vertical="top" wrapText="1"/>
    </xf>
    <xf numFmtId="0" fontId="10" fillId="14" borderId="29" xfId="0" applyFont="1" applyFill="1" applyBorder="1" applyAlignment="1">
      <alignment horizontal="center" vertical="top" shrinkToFit="1"/>
    </xf>
    <xf numFmtId="0" fontId="23" fillId="14" borderId="40" xfId="0" applyFont="1" applyFill="1" applyBorder="1" applyAlignment="1">
      <alignment horizontal="center" vertical="top" wrapText="1"/>
    </xf>
    <xf numFmtId="0" fontId="23" fillId="14" borderId="43" xfId="0" applyFont="1" applyFill="1" applyBorder="1" applyAlignment="1">
      <alignment horizontal="center" vertical="top" shrinkToFit="1"/>
    </xf>
    <xf numFmtId="2" fontId="35" fillId="14" borderId="44" xfId="0" applyNumberFormat="1" applyFont="1" applyFill="1" applyBorder="1" applyAlignment="1" applyProtection="1">
      <alignment horizontal="center" vertical="top" shrinkToFit="1"/>
    </xf>
    <xf numFmtId="0" fontId="23" fillId="4" borderId="2" xfId="0" applyFont="1" applyFill="1" applyBorder="1" applyAlignment="1" applyProtection="1">
      <alignment horizontal="center" vertical="center" shrinkToFit="1"/>
    </xf>
    <xf numFmtId="2" fontId="35" fillId="24" borderId="44" xfId="0" applyNumberFormat="1" applyFont="1" applyFill="1" applyBorder="1" applyAlignment="1">
      <alignment horizontal="center" vertical="top" shrinkToFit="1"/>
    </xf>
    <xf numFmtId="0" fontId="12" fillId="22" borderId="14" xfId="0" applyFont="1" applyFill="1" applyBorder="1" applyAlignment="1">
      <alignment horizontal="center" vertical="center" shrinkToFit="1"/>
    </xf>
    <xf numFmtId="0" fontId="23" fillId="13" borderId="38" xfId="0" applyFont="1" applyFill="1" applyBorder="1" applyAlignment="1" applyProtection="1">
      <alignment horizontal="center" vertical="top" wrapText="1"/>
      <protection locked="0"/>
    </xf>
    <xf numFmtId="0" fontId="10" fillId="14" borderId="38" xfId="0" applyFont="1" applyFill="1" applyBorder="1" applyAlignment="1" applyProtection="1">
      <alignment horizontal="center" vertical="top" wrapText="1"/>
      <protection locked="0"/>
    </xf>
    <xf numFmtId="0" fontId="10" fillId="14" borderId="39" xfId="0" applyFont="1" applyFill="1" applyBorder="1" applyAlignment="1">
      <alignment vertical="top" wrapText="1"/>
    </xf>
    <xf numFmtId="0" fontId="10" fillId="14" borderId="30" xfId="0" applyFont="1" applyFill="1" applyBorder="1" applyAlignment="1">
      <alignment horizontal="center" vertical="top" wrapText="1"/>
    </xf>
    <xf numFmtId="0" fontId="23" fillId="14" borderId="30" xfId="0" applyFont="1" applyFill="1" applyBorder="1" applyAlignment="1">
      <alignment horizontal="center" vertical="top" wrapText="1"/>
    </xf>
    <xf numFmtId="0" fontId="55" fillId="14" borderId="30" xfId="0" applyFont="1" applyFill="1" applyBorder="1" applyAlignment="1">
      <alignment horizontal="center" vertical="top" wrapText="1"/>
    </xf>
    <xf numFmtId="0" fontId="10" fillId="14" borderId="30" xfId="0" applyFont="1" applyFill="1" applyBorder="1" applyAlignment="1">
      <alignment horizontal="center" vertical="top" shrinkToFit="1"/>
    </xf>
    <xf numFmtId="0" fontId="23" fillId="14" borderId="45" xfId="0" applyFont="1" applyFill="1" applyBorder="1" applyAlignment="1">
      <alignment horizontal="center" vertical="top" wrapText="1"/>
    </xf>
    <xf numFmtId="0" fontId="23" fillId="14" borderId="45" xfId="0" applyFont="1" applyFill="1" applyBorder="1" applyAlignment="1">
      <alignment horizontal="center" vertical="top" shrinkToFit="1"/>
    </xf>
    <xf numFmtId="2" fontId="23" fillId="14" borderId="45" xfId="0" applyNumberFormat="1" applyFont="1" applyFill="1" applyBorder="1" applyAlignment="1" applyProtection="1">
      <alignment horizontal="center" vertical="top" shrinkToFit="1"/>
    </xf>
    <xf numFmtId="0" fontId="23" fillId="0" borderId="0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>
      <alignment horizontal="center" vertical="top" shrinkToFit="1"/>
    </xf>
    <xf numFmtId="0" fontId="18" fillId="0" borderId="0" xfId="0" applyFont="1" applyFill="1" applyBorder="1" applyAlignment="1">
      <alignment horizontal="center" vertical="top" shrinkToFit="1"/>
    </xf>
    <xf numFmtId="2" fontId="18" fillId="0" borderId="0" xfId="0" applyNumberFormat="1" applyFont="1" applyFill="1" applyBorder="1" applyAlignment="1" applyProtection="1">
      <alignment horizontal="center" vertical="top" shrinkToFit="1"/>
      <protection locked="0"/>
    </xf>
    <xf numFmtId="2" fontId="18" fillId="0" borderId="0" xfId="0" applyNumberFormat="1" applyFont="1" applyFill="1" applyBorder="1" applyAlignment="1" applyProtection="1">
      <alignment horizontal="center" vertical="top" wrapText="1"/>
    </xf>
    <xf numFmtId="0" fontId="106" fillId="0" borderId="0" xfId="0" applyFont="1" applyFill="1" applyAlignment="1">
      <alignment vertical="top"/>
    </xf>
    <xf numFmtId="0" fontId="86" fillId="0" borderId="0" xfId="0" applyFont="1" applyFill="1"/>
    <xf numFmtId="0" fontId="107" fillId="0" borderId="0" xfId="0" applyFont="1"/>
    <xf numFmtId="187" fontId="16" fillId="0" borderId="0" xfId="0" applyNumberFormat="1" applyFont="1" applyAlignment="1">
      <alignment shrinkToFit="1"/>
    </xf>
    <xf numFmtId="0" fontId="108" fillId="16" borderId="0" xfId="0" applyFont="1" applyFill="1" applyAlignment="1">
      <alignment horizontal="center"/>
    </xf>
    <xf numFmtId="2" fontId="35" fillId="0" borderId="0" xfId="0" applyNumberFormat="1" applyFont="1" applyAlignment="1">
      <alignment horizontal="center"/>
    </xf>
    <xf numFmtId="2" fontId="74" fillId="0" borderId="0" xfId="0" applyNumberFormat="1" applyFont="1" applyAlignment="1">
      <alignment horizontal="center"/>
    </xf>
    <xf numFmtId="0" fontId="76" fillId="17" borderId="0" xfId="0" applyFont="1" applyFill="1" applyAlignment="1">
      <alignment horizontal="center"/>
    </xf>
    <xf numFmtId="0" fontId="109" fillId="0" borderId="0" xfId="0" applyFont="1" applyFill="1" applyAlignment="1">
      <alignment vertical="top"/>
    </xf>
    <xf numFmtId="0" fontId="101" fillId="0" borderId="0" xfId="0" applyFont="1" applyFill="1" applyBorder="1" applyAlignment="1">
      <alignment horizontal="center"/>
    </xf>
    <xf numFmtId="2" fontId="86" fillId="0" borderId="0" xfId="0" applyNumberFormat="1" applyFont="1"/>
    <xf numFmtId="2" fontId="86" fillId="19" borderId="0" xfId="0" applyNumberFormat="1" applyFont="1" applyFill="1"/>
    <xf numFmtId="0" fontId="110" fillId="0" borderId="0" xfId="0" applyFont="1"/>
    <xf numFmtId="2" fontId="108" fillId="16" borderId="0" xfId="0" applyNumberFormat="1" applyFont="1" applyFill="1" applyAlignment="1">
      <alignment horizontal="center"/>
    </xf>
    <xf numFmtId="2" fontId="111" fillId="0" borderId="0" xfId="0" applyNumberFormat="1" applyFont="1"/>
    <xf numFmtId="0" fontId="75" fillId="0" borderId="0" xfId="0" applyFont="1"/>
    <xf numFmtId="2" fontId="75" fillId="0" borderId="0" xfId="0" applyNumberFormat="1" applyFont="1"/>
    <xf numFmtId="2" fontId="15" fillId="25" borderId="19" xfId="0" applyNumberFormat="1" applyFont="1" applyFill="1" applyBorder="1" applyAlignment="1">
      <alignment horizontal="center" vertical="center"/>
    </xf>
    <xf numFmtId="0" fontId="18" fillId="2" borderId="19" xfId="0" applyFont="1" applyFill="1" applyBorder="1" applyAlignment="1" applyProtection="1">
      <alignment vertical="top" shrinkToFit="1"/>
      <protection locked="0"/>
    </xf>
    <xf numFmtId="0" fontId="24" fillId="0" borderId="14" xfId="0" applyFont="1" applyFill="1" applyBorder="1" applyAlignment="1" applyProtection="1">
      <alignment vertical="top" wrapText="1"/>
      <protection locked="0"/>
    </xf>
    <xf numFmtId="0" fontId="15" fillId="4" borderId="19" xfId="0" applyFont="1" applyFill="1" applyBorder="1" applyAlignment="1" applyProtection="1">
      <alignment vertical="top"/>
      <protection locked="0"/>
    </xf>
    <xf numFmtId="0" fontId="41" fillId="4" borderId="19" xfId="0" applyFont="1" applyFill="1" applyBorder="1" applyAlignment="1" applyProtection="1">
      <alignment horizontal="center" vertical="center" wrapText="1"/>
    </xf>
    <xf numFmtId="0" fontId="4" fillId="12" borderId="19" xfId="0" applyFont="1" applyFill="1" applyBorder="1" applyAlignment="1" applyProtection="1">
      <alignment horizontal="center" vertical="top" wrapText="1"/>
      <protection locked="0"/>
    </xf>
    <xf numFmtId="0" fontId="3" fillId="12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horizontal="center" vertical="top" wrapText="1"/>
      <protection locked="0"/>
    </xf>
    <xf numFmtId="0" fontId="5" fillId="2" borderId="19" xfId="0" applyFont="1" applyFill="1" applyBorder="1" applyAlignment="1" applyProtection="1">
      <alignment horizontal="center" vertical="top" wrapText="1"/>
      <protection locked="0"/>
    </xf>
    <xf numFmtId="0" fontId="3" fillId="12" borderId="19" xfId="0" applyFont="1" applyFill="1" applyBorder="1" applyAlignment="1" applyProtection="1">
      <alignment horizontal="center" vertical="top" wrapText="1"/>
      <protection locked="0"/>
    </xf>
    <xf numFmtId="0" fontId="24" fillId="0" borderId="19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vertical="top"/>
      <protection locked="0"/>
    </xf>
    <xf numFmtId="2" fontId="4" fillId="0" borderId="19" xfId="0" applyNumberFormat="1" applyFont="1" applyFill="1" applyBorder="1" applyAlignment="1" applyProtection="1">
      <alignment horizontal="center" vertical="top"/>
      <protection locked="0"/>
    </xf>
    <xf numFmtId="0" fontId="4" fillId="0" borderId="19" xfId="0" applyFont="1" applyFill="1" applyBorder="1" applyAlignment="1" applyProtection="1">
      <alignment vertical="top" shrinkToFit="1"/>
      <protection locked="0"/>
    </xf>
    <xf numFmtId="0" fontId="4" fillId="12" borderId="19" xfId="0" applyFont="1" applyFill="1" applyBorder="1" applyAlignment="1" applyProtection="1">
      <alignment horizontal="left" vertical="top" wrapText="1"/>
      <protection locked="0"/>
    </xf>
    <xf numFmtId="0" fontId="8" fillId="0" borderId="19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0" fontId="11" fillId="4" borderId="19" xfId="0" applyFont="1" applyFill="1" applyBorder="1" applyAlignment="1" applyProtection="1">
      <alignment vertical="top" wrapText="1"/>
      <protection locked="0"/>
    </xf>
    <xf numFmtId="2" fontId="15" fillId="4" borderId="19" xfId="0" applyNumberFormat="1" applyFont="1" applyFill="1" applyBorder="1" applyAlignment="1" applyProtection="1">
      <alignment horizontal="center" vertical="top" shrinkToFit="1"/>
      <protection locked="0"/>
    </xf>
    <xf numFmtId="0" fontId="5" fillId="4" borderId="19" xfId="0" applyFont="1" applyFill="1" applyBorder="1" applyAlignment="1" applyProtection="1">
      <alignment horizontal="center" vertical="top" wrapText="1"/>
      <protection locked="0"/>
    </xf>
    <xf numFmtId="2" fontId="15" fillId="4" borderId="19" xfId="0" applyNumberFormat="1" applyFont="1" applyFill="1" applyBorder="1" applyAlignment="1" applyProtection="1">
      <alignment horizontal="center" vertical="center" shrinkToFit="1"/>
    </xf>
    <xf numFmtId="0" fontId="8" fillId="0" borderId="19" xfId="0" applyFont="1" applyFill="1" applyBorder="1" applyAlignment="1" applyProtection="1">
      <alignment horizontal="center" vertical="top" wrapText="1"/>
    </xf>
    <xf numFmtId="0" fontId="15" fillId="0" borderId="19" xfId="0" applyFont="1" applyFill="1" applyBorder="1" applyAlignment="1" applyProtection="1">
      <alignment horizontal="center" vertical="top" wrapText="1"/>
    </xf>
    <xf numFmtId="0" fontId="5" fillId="0" borderId="19" xfId="0" applyFont="1" applyFill="1" applyBorder="1" applyAlignment="1" applyProtection="1">
      <alignment horizontal="center" vertical="top" wrapText="1"/>
    </xf>
    <xf numFmtId="0" fontId="8" fillId="2" borderId="19" xfId="0" applyFont="1" applyFill="1" applyBorder="1" applyAlignment="1" applyProtection="1">
      <alignment horizontal="center" vertical="top" wrapText="1"/>
    </xf>
    <xf numFmtId="0" fontId="15" fillId="2" borderId="19" xfId="0" applyFont="1" applyFill="1" applyBorder="1" applyAlignment="1" applyProtection="1">
      <alignment horizontal="center" vertical="top" wrapText="1"/>
    </xf>
    <xf numFmtId="0" fontId="20" fillId="2" borderId="19" xfId="0" applyFont="1" applyFill="1" applyBorder="1" applyAlignment="1" applyProtection="1">
      <alignment horizontal="center" vertical="top" wrapText="1"/>
    </xf>
    <xf numFmtId="0" fontId="5" fillId="2" borderId="19" xfId="0" applyFont="1" applyFill="1" applyBorder="1" applyAlignment="1" applyProtection="1">
      <alignment horizontal="center" vertical="top" wrapText="1"/>
    </xf>
    <xf numFmtId="0" fontId="11" fillId="12" borderId="19" xfId="0" applyFont="1" applyFill="1" applyBorder="1" applyAlignment="1" applyProtection="1">
      <alignment vertical="top" wrapText="1"/>
    </xf>
    <xf numFmtId="0" fontId="9" fillId="0" borderId="19" xfId="0" applyFont="1" applyFill="1" applyBorder="1" applyAlignment="1" applyProtection="1">
      <alignment horizontal="center" vertical="top" wrapText="1"/>
      <protection locked="0"/>
    </xf>
    <xf numFmtId="0" fontId="19" fillId="2" borderId="19" xfId="0" applyFont="1" applyFill="1" applyBorder="1" applyAlignment="1" applyProtection="1">
      <alignment horizontal="center" vertical="top" wrapText="1"/>
      <protection locked="0"/>
    </xf>
    <xf numFmtId="0" fontId="11" fillId="4" borderId="19" xfId="0" applyFont="1" applyFill="1" applyBorder="1" applyAlignment="1" applyProtection="1">
      <alignment vertical="top" wrapText="1"/>
    </xf>
    <xf numFmtId="2" fontId="15" fillId="4" borderId="19" xfId="0" applyNumberFormat="1" applyFont="1" applyFill="1" applyBorder="1" applyAlignment="1" applyProtection="1">
      <alignment horizontal="center" vertical="top" shrinkToFit="1"/>
    </xf>
    <xf numFmtId="0" fontId="9" fillId="4" borderId="19" xfId="0" applyFont="1" applyFill="1" applyBorder="1" applyAlignment="1" applyProtection="1">
      <alignment horizontal="center" vertical="top" wrapText="1"/>
    </xf>
    <xf numFmtId="2" fontId="2" fillId="4" borderId="2" xfId="0" applyNumberFormat="1" applyFont="1" applyFill="1" applyBorder="1" applyAlignment="1" applyProtection="1">
      <alignment horizontal="center" vertical="center" shrinkToFit="1"/>
    </xf>
    <xf numFmtId="0" fontId="9" fillId="14" borderId="26" xfId="0" applyFont="1" applyFill="1" applyBorder="1" applyAlignment="1" applyProtection="1">
      <alignment horizontal="center" vertical="top"/>
      <protection locked="0"/>
    </xf>
    <xf numFmtId="2" fontId="9" fillId="14" borderId="26" xfId="0" applyNumberFormat="1" applyFont="1" applyFill="1" applyBorder="1" applyAlignment="1" applyProtection="1">
      <alignment horizontal="center" vertical="top"/>
      <protection locked="0"/>
    </xf>
    <xf numFmtId="0" fontId="9" fillId="11" borderId="26" xfId="0" applyFont="1" applyFill="1" applyBorder="1" applyAlignment="1" applyProtection="1">
      <alignment horizontal="center" vertical="top"/>
      <protection locked="0"/>
    </xf>
    <xf numFmtId="3" fontId="9" fillId="14" borderId="26" xfId="0" applyNumberFormat="1" applyFont="1" applyFill="1" applyBorder="1" applyAlignment="1" applyProtection="1">
      <alignment horizontal="center" vertical="top"/>
      <protection locked="0"/>
    </xf>
    <xf numFmtId="0" fontId="4" fillId="0" borderId="19" xfId="0" applyFont="1" applyFill="1" applyBorder="1" applyAlignment="1" applyProtection="1">
      <alignment horizontal="left" vertical="top" wrapText="1"/>
      <protection hidden="1"/>
    </xf>
    <xf numFmtId="0" fontId="11" fillId="2" borderId="19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vertical="top" wrapText="1"/>
      <protection hidden="1"/>
    </xf>
    <xf numFmtId="0" fontId="4" fillId="0" borderId="19" xfId="0" applyFont="1" applyFill="1" applyBorder="1" applyAlignment="1" applyProtection="1">
      <alignment horizontal="left" vertical="top" shrinkToFit="1"/>
      <protection hidden="1"/>
    </xf>
    <xf numFmtId="0" fontId="109" fillId="2" borderId="19" xfId="0" applyFont="1" applyFill="1" applyBorder="1" applyAlignment="1" applyProtection="1">
      <alignment horizontal="left" vertical="top" shrinkToFit="1"/>
      <protection hidden="1"/>
    </xf>
    <xf numFmtId="0" fontId="64" fillId="0" borderId="19" xfId="0" applyFont="1" applyFill="1" applyBorder="1" applyAlignment="1" applyProtection="1">
      <alignment horizontal="left" vertical="top" shrinkToFit="1"/>
      <protection hidden="1"/>
    </xf>
    <xf numFmtId="0" fontId="14" fillId="0" borderId="19" xfId="0" applyFont="1" applyFill="1" applyBorder="1" applyAlignment="1" applyProtection="1">
      <alignment vertical="top" wrapText="1"/>
      <protection locked="0"/>
    </xf>
    <xf numFmtId="0" fontId="15" fillId="4" borderId="19" xfId="0" applyFont="1" applyFill="1" applyBorder="1" applyAlignment="1" applyProtection="1">
      <alignment vertical="top"/>
    </xf>
    <xf numFmtId="0" fontId="5" fillId="12" borderId="19" xfId="0" applyFont="1" applyFill="1" applyBorder="1" applyAlignment="1" applyProtection="1">
      <alignment horizontal="center" vertical="top" wrapText="1"/>
    </xf>
    <xf numFmtId="0" fontId="3" fillId="5" borderId="2" xfId="2" applyFont="1" applyFill="1" applyBorder="1" applyAlignment="1">
      <alignment horizontal="center" vertical="center" shrinkToFit="1"/>
    </xf>
    <xf numFmtId="0" fontId="21" fillId="2" borderId="0" xfId="0" applyFont="1" applyFill="1" applyAlignment="1" applyProtection="1">
      <alignment vertical="top"/>
      <protection locked="0"/>
    </xf>
    <xf numFmtId="187" fontId="3" fillId="0" borderId="18" xfId="2" applyNumberFormat="1" applyFont="1" applyFill="1" applyBorder="1" applyAlignment="1">
      <alignment horizontal="center" vertical="center" shrinkToFit="1"/>
    </xf>
    <xf numFmtId="0" fontId="3" fillId="0" borderId="18" xfId="2" applyFont="1" applyFill="1" applyBorder="1" applyAlignment="1">
      <alignment horizontal="center" vertical="center" shrinkToFit="1"/>
    </xf>
    <xf numFmtId="187" fontId="3" fillId="0" borderId="15" xfId="2" applyNumberFormat="1" applyFont="1" applyFill="1" applyBorder="1" applyAlignment="1">
      <alignment horizontal="center" vertical="center" shrinkToFit="1"/>
    </xf>
    <xf numFmtId="0" fontId="3" fillId="0" borderId="15" xfId="2" applyFont="1" applyFill="1" applyBorder="1" applyAlignment="1">
      <alignment horizontal="center" vertical="center" shrinkToFit="1"/>
    </xf>
    <xf numFmtId="187" fontId="3" fillId="0" borderId="19" xfId="2" applyNumberFormat="1" applyFont="1" applyFill="1" applyBorder="1" applyAlignment="1">
      <alignment horizontal="center" vertical="center" shrinkToFit="1"/>
    </xf>
    <xf numFmtId="0" fontId="3" fillId="0" borderId="19" xfId="2" applyFont="1" applyFill="1" applyBorder="1" applyAlignment="1">
      <alignment horizontal="center" vertical="center" shrinkToFit="1"/>
    </xf>
    <xf numFmtId="187" fontId="3" fillId="0" borderId="11" xfId="2" applyNumberFormat="1" applyFont="1" applyFill="1" applyBorder="1" applyAlignment="1">
      <alignment horizontal="center" vertical="center" shrinkToFit="1"/>
    </xf>
    <xf numFmtId="0" fontId="3" fillId="0" borderId="11" xfId="2" applyFont="1" applyFill="1" applyBorder="1" applyAlignment="1">
      <alignment horizontal="center" vertical="center" shrinkToFit="1"/>
    </xf>
    <xf numFmtId="187" fontId="3" fillId="0" borderId="14" xfId="2" applyNumberFormat="1" applyFont="1" applyFill="1" applyBorder="1" applyAlignment="1">
      <alignment horizontal="center" vertical="center" shrinkToFit="1"/>
    </xf>
    <xf numFmtId="0" fontId="63" fillId="0" borderId="2" xfId="2" applyFont="1" applyFill="1" applyBorder="1" applyAlignment="1">
      <alignment horizontal="center" vertical="center" shrinkToFit="1"/>
    </xf>
    <xf numFmtId="188" fontId="29" fillId="2" borderId="0" xfId="2" applyNumberFormat="1" applyFont="1" applyFill="1" applyAlignment="1">
      <alignment horizontal="left" vertical="top"/>
    </xf>
    <xf numFmtId="187" fontId="24" fillId="0" borderId="31" xfId="0" applyNumberFormat="1" applyFont="1" applyBorder="1" applyAlignment="1">
      <alignment horizontal="center" vertical="top" wrapText="1"/>
    </xf>
    <xf numFmtId="0" fontId="27" fillId="12" borderId="19" xfId="0" applyFont="1" applyFill="1" applyBorder="1" applyAlignment="1" applyProtection="1">
      <alignment horizontal="center" vertical="top" wrapText="1"/>
      <protection locked="0"/>
    </xf>
    <xf numFmtId="2" fontId="116" fillId="0" borderId="0" xfId="0" applyNumberFormat="1" applyFont="1" applyFill="1" applyAlignment="1" applyProtection="1">
      <alignment vertical="top"/>
      <protection locked="0"/>
    </xf>
    <xf numFmtId="2" fontId="116" fillId="2" borderId="0" xfId="0" applyNumberFormat="1" applyFont="1" applyFill="1" applyAlignment="1" applyProtection="1">
      <alignment vertical="top"/>
      <protection locked="0"/>
    </xf>
    <xf numFmtId="0" fontId="3" fillId="4" borderId="19" xfId="0" applyFont="1" applyFill="1" applyBorder="1" applyAlignment="1" applyProtection="1">
      <alignment horizontal="center" vertical="center" shrinkToFit="1"/>
    </xf>
    <xf numFmtId="2" fontId="3" fillId="12" borderId="19" xfId="0" applyNumberFormat="1" applyFont="1" applyFill="1" applyBorder="1" applyAlignment="1" applyProtection="1">
      <alignment horizontal="center" vertical="center" wrapText="1"/>
    </xf>
    <xf numFmtId="0" fontId="3" fillId="12" borderId="19" xfId="0" applyFont="1" applyFill="1" applyBorder="1" applyAlignment="1" applyProtection="1">
      <alignment horizontal="center" vertical="center" shrinkToFit="1"/>
    </xf>
    <xf numFmtId="0" fontId="3" fillId="0" borderId="19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</xf>
    <xf numFmtId="0" fontId="39" fillId="2" borderId="19" xfId="0" applyFont="1" applyFill="1" applyBorder="1" applyAlignment="1" applyProtection="1">
      <alignment horizontal="center"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4" fillId="2" borderId="19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3" fillId="14" borderId="19" xfId="0" applyFont="1" applyFill="1" applyBorder="1" applyAlignment="1" applyProtection="1">
      <alignment horizontal="center" vertical="center" wrapText="1"/>
      <protection locked="0"/>
    </xf>
    <xf numFmtId="2" fontId="3" fillId="2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14" borderId="24" xfId="0" applyFont="1" applyFill="1" applyBorder="1" applyAlignment="1" applyProtection="1">
      <alignment horizontal="center" vertical="center" wrapText="1"/>
      <protection locked="0" hidden="1"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2" fontId="4" fillId="0" borderId="19" xfId="0" applyNumberFormat="1" applyFont="1" applyFill="1" applyBorder="1" applyAlignment="1" applyProtection="1">
      <alignment horizontal="center" vertical="top" shrinkToFi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hidden="1"/>
    </xf>
    <xf numFmtId="2" fontId="3" fillId="2" borderId="19" xfId="0" applyNumberFormat="1" applyFont="1" applyFill="1" applyBorder="1" applyAlignment="1" applyProtection="1">
      <alignment horizontal="center" vertical="center" shrinkToFit="1"/>
    </xf>
    <xf numFmtId="0" fontId="3" fillId="2" borderId="19" xfId="0" applyFont="1" applyFill="1" applyBorder="1" applyAlignment="1" applyProtection="1">
      <alignment horizontal="center" vertical="center" shrinkToFit="1"/>
    </xf>
    <xf numFmtId="2" fontId="3" fillId="2" borderId="19" xfId="0" applyNumberFormat="1" applyFont="1" applyFill="1" applyBorder="1" applyAlignment="1" applyProtection="1">
      <alignment horizontal="center" vertical="center" shrinkToFit="1"/>
      <protection locked="0"/>
    </xf>
    <xf numFmtId="1" fontId="3" fillId="2" borderId="19" xfId="0" applyNumberFormat="1" applyFont="1" applyFill="1" applyBorder="1" applyAlignment="1" applyProtection="1">
      <alignment horizontal="center" vertical="center" shrinkToFit="1"/>
      <protection locked="0"/>
    </xf>
    <xf numFmtId="1" fontId="3" fillId="2" borderId="19" xfId="0" applyNumberFormat="1" applyFont="1" applyFill="1" applyBorder="1" applyAlignment="1" applyProtection="1">
      <alignment horizontal="center" vertical="center" wrapText="1"/>
    </xf>
    <xf numFmtId="1" fontId="3" fillId="2" borderId="19" xfId="0" applyNumberFormat="1" applyFont="1" applyFill="1" applyBorder="1" applyAlignment="1" applyProtection="1">
      <alignment horizontal="center" vertical="center" shrinkToFit="1"/>
    </xf>
    <xf numFmtId="0" fontId="4" fillId="12" borderId="19" xfId="0" applyFont="1" applyFill="1" applyBorder="1" applyAlignment="1" applyProtection="1">
      <alignment horizontal="center" vertical="center" wrapText="1"/>
    </xf>
    <xf numFmtId="0" fontId="64" fillId="12" borderId="19" xfId="0" applyFont="1" applyFill="1" applyBorder="1" applyAlignment="1" applyProtection="1">
      <alignment horizontal="center" vertical="top" wrapText="1"/>
      <protection locked="0"/>
    </xf>
    <xf numFmtId="2" fontId="3" fillId="12" borderId="19" xfId="0" applyNumberFormat="1" applyFont="1" applyFill="1" applyBorder="1" applyAlignment="1" applyProtection="1">
      <alignment horizontal="center" vertical="center" shrinkToFit="1"/>
    </xf>
    <xf numFmtId="1" fontId="3" fillId="12" borderId="19" xfId="0" applyNumberFormat="1" applyFont="1" applyFill="1" applyBorder="1" applyAlignment="1" applyProtection="1">
      <alignment horizontal="center" vertical="center" wrapText="1"/>
    </xf>
    <xf numFmtId="1" fontId="3" fillId="12" borderId="19" xfId="0" applyNumberFormat="1" applyFont="1" applyFill="1" applyBorder="1" applyAlignment="1" applyProtection="1">
      <alignment horizontal="center" vertical="center" shrinkToFit="1"/>
    </xf>
    <xf numFmtId="189" fontId="3" fillId="2" borderId="19" xfId="0" applyNumberFormat="1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/>
    </xf>
    <xf numFmtId="43" fontId="3" fillId="2" borderId="19" xfId="1" applyNumberFormat="1" applyFont="1" applyFill="1" applyBorder="1" applyAlignment="1" applyProtection="1">
      <alignment horizontal="center" vertical="center" shrinkToFit="1"/>
      <protection hidden="1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187" fontId="4" fillId="14" borderId="19" xfId="1" applyFont="1" applyFill="1" applyBorder="1" applyAlignment="1" applyProtection="1">
      <alignment horizontal="right" vertical="center" shrinkToFit="1"/>
      <protection locked="0" hidden="1"/>
    </xf>
    <xf numFmtId="187" fontId="4" fillId="2" borderId="19" xfId="0" applyNumberFormat="1" applyFont="1" applyFill="1" applyBorder="1" applyAlignment="1" applyProtection="1">
      <alignment horizontal="right" vertical="center" shrinkToFit="1"/>
      <protection hidden="1"/>
    </xf>
    <xf numFmtId="187" fontId="117" fillId="14" borderId="19" xfId="1" applyFont="1" applyFill="1" applyBorder="1" applyAlignment="1" applyProtection="1">
      <alignment horizontal="right" vertical="center" shrinkToFit="1"/>
      <protection locked="0" hidden="1"/>
    </xf>
    <xf numFmtId="187" fontId="4" fillId="2" borderId="19" xfId="1" applyFont="1" applyFill="1" applyBorder="1" applyAlignment="1" applyProtection="1">
      <alignment horizontal="right" vertical="center" shrinkToFit="1"/>
      <protection hidden="1"/>
    </xf>
    <xf numFmtId="187" fontId="4" fillId="0" borderId="19" xfId="1" applyFont="1" applyFill="1" applyBorder="1" applyAlignment="1" applyProtection="1">
      <alignment horizontal="right" vertical="center" shrinkToFit="1"/>
      <protection locked="0" hidden="1"/>
    </xf>
    <xf numFmtId="187" fontId="4" fillId="14" borderId="19" xfId="0" applyNumberFormat="1" applyFont="1" applyFill="1" applyBorder="1" applyAlignment="1" applyProtection="1">
      <alignment horizontal="right" vertical="center" shrinkToFit="1"/>
      <protection locked="0" hidden="1"/>
    </xf>
    <xf numFmtId="0" fontId="3" fillId="14" borderId="19" xfId="0" applyFont="1" applyFill="1" applyBorder="1" applyAlignment="1" applyProtection="1">
      <alignment horizontal="center" vertical="center" shrinkToFit="1"/>
      <protection locked="0" hidden="1"/>
    </xf>
    <xf numFmtId="190" fontId="3" fillId="2" borderId="19" xfId="0" applyNumberFormat="1" applyFont="1" applyFill="1" applyBorder="1" applyAlignment="1" applyProtection="1">
      <alignment horizontal="center" vertical="center" shrinkToFit="1"/>
      <protection hidden="1"/>
    </xf>
    <xf numFmtId="2" fontId="3" fillId="2" borderId="19" xfId="0" applyNumberFormat="1" applyFont="1" applyFill="1" applyBorder="1" applyAlignment="1" applyProtection="1">
      <alignment horizontal="center" vertical="center" shrinkToFit="1"/>
      <protection hidden="1"/>
    </xf>
    <xf numFmtId="0" fontId="3" fillId="2" borderId="19" xfId="0" applyFont="1" applyFill="1" applyBorder="1" applyAlignment="1" applyProtection="1">
      <alignment horizontal="center" vertical="center" shrinkToFit="1"/>
      <protection hidden="1"/>
    </xf>
    <xf numFmtId="0" fontId="64" fillId="2" borderId="19" xfId="0" applyFont="1" applyFill="1" applyBorder="1" applyAlignment="1" applyProtection="1">
      <alignment horizontal="center" vertical="top" wrapText="1"/>
      <protection locked="0"/>
    </xf>
    <xf numFmtId="0" fontId="117" fillId="2" borderId="19" xfId="0" applyFont="1" applyFill="1" applyBorder="1" applyAlignment="1" applyProtection="1">
      <alignment horizontal="center" vertical="top" wrapText="1"/>
      <protection locked="0"/>
    </xf>
    <xf numFmtId="0" fontId="117" fillId="0" borderId="19" xfId="0" applyFont="1" applyFill="1" applyBorder="1" applyAlignment="1" applyProtection="1">
      <alignment horizontal="center" vertical="center" shrinkToFit="1"/>
    </xf>
    <xf numFmtId="2" fontId="3" fillId="2" borderId="19" xfId="0" applyNumberFormat="1" applyFont="1" applyFill="1" applyBorder="1" applyAlignment="1" applyProtection="1">
      <alignment horizontal="center" vertical="top" shrinkToFit="1"/>
      <protection hidden="1"/>
    </xf>
    <xf numFmtId="0" fontId="64" fillId="2" borderId="19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shrinkToFit="1"/>
    </xf>
    <xf numFmtId="2" fontId="109" fillId="2" borderId="19" xfId="0" applyNumberFormat="1" applyFont="1" applyFill="1" applyBorder="1" applyAlignment="1" applyProtection="1">
      <alignment horizontal="center" vertical="top" shrinkToFit="1"/>
      <protection hidden="1"/>
    </xf>
    <xf numFmtId="0" fontId="4" fillId="3" borderId="19" xfId="0" applyFont="1" applyFill="1" applyBorder="1" applyAlignment="1" applyProtection="1">
      <alignment horizontal="center" vertical="center"/>
    </xf>
    <xf numFmtId="2" fontId="64" fillId="0" borderId="19" xfId="0" applyNumberFormat="1" applyFont="1" applyFill="1" applyBorder="1" applyAlignment="1" applyProtection="1">
      <alignment horizontal="center" vertical="top" shrinkToFit="1"/>
      <protection hidden="1"/>
    </xf>
    <xf numFmtId="0" fontId="4" fillId="3" borderId="19" xfId="0" applyFont="1" applyFill="1" applyBorder="1" applyAlignment="1" applyProtection="1">
      <alignment horizontal="center" vertical="center" shrinkToFit="1"/>
    </xf>
    <xf numFmtId="2" fontId="3" fillId="0" borderId="19" xfId="0" applyNumberFormat="1" applyFont="1" applyFill="1" applyBorder="1" applyAlignment="1" applyProtection="1">
      <alignment horizontal="center" vertical="top" shrinkToFit="1"/>
      <protection locked="0"/>
    </xf>
    <xf numFmtId="0" fontId="118" fillId="0" borderId="19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1" fontId="3" fillId="14" borderId="19" xfId="0" applyNumberFormat="1" applyFont="1" applyFill="1" applyBorder="1" applyAlignment="1" applyProtection="1">
      <alignment horizontal="center" vertical="center" wrapText="1"/>
      <protection locked="0" hidden="1"/>
    </xf>
    <xf numFmtId="2" fontId="3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9" xfId="0" applyFont="1" applyFill="1" applyBorder="1" applyAlignment="1" applyProtection="1">
      <alignment horizontal="center" vertical="center" shrinkToFit="1"/>
      <protection locked="0"/>
    </xf>
    <xf numFmtId="1" fontId="3" fillId="14" borderId="19" xfId="0" applyNumberFormat="1" applyFont="1" applyFill="1" applyBorder="1" applyAlignment="1" applyProtection="1">
      <alignment horizontal="center" vertical="center" wrapText="1"/>
      <protection locked="0"/>
    </xf>
    <xf numFmtId="1" fontId="64" fillId="14" borderId="19" xfId="0" applyNumberFormat="1" applyFont="1" applyFill="1" applyBorder="1" applyAlignment="1" applyProtection="1">
      <alignment horizontal="center" vertical="center" wrapText="1"/>
      <protection locked="0"/>
    </xf>
    <xf numFmtId="2" fontId="64" fillId="2" borderId="19" xfId="0" applyNumberFormat="1" applyFont="1" applyFill="1" applyBorder="1" applyAlignment="1" applyProtection="1">
      <alignment horizontal="center" vertical="top" shrinkToFit="1"/>
      <protection locked="0"/>
    </xf>
    <xf numFmtId="0" fontId="117" fillId="0" borderId="19" xfId="0" applyFont="1" applyFill="1" applyBorder="1" applyAlignment="1" applyProtection="1">
      <alignment horizontal="center" vertical="center" wrapText="1"/>
      <protection locked="0"/>
    </xf>
    <xf numFmtId="0" fontId="117" fillId="3" borderId="19" xfId="0" applyFont="1" applyFill="1" applyBorder="1" applyAlignment="1" applyProtection="1">
      <alignment horizontal="center" vertical="center"/>
      <protection locked="0"/>
    </xf>
    <xf numFmtId="2" fontId="64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117" fillId="3" borderId="19" xfId="0" applyFont="1" applyFill="1" applyBorder="1" applyAlignment="1" applyProtection="1">
      <alignment horizontal="center" vertical="center" shrinkToFit="1"/>
      <protection locked="0"/>
    </xf>
    <xf numFmtId="2" fontId="3" fillId="2" borderId="19" xfId="0" applyNumberFormat="1" applyFont="1" applyFill="1" applyBorder="1" applyAlignment="1" applyProtection="1">
      <alignment horizontal="center" vertical="top" shrinkToFit="1"/>
      <protection locked="0"/>
    </xf>
    <xf numFmtId="0" fontId="3" fillId="2" borderId="19" xfId="0" applyFont="1" applyFill="1" applyBorder="1" applyAlignment="1" applyProtection="1">
      <alignment vertical="top" wrapText="1"/>
      <protection locked="0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3" fillId="2" borderId="19" xfId="0" applyFont="1" applyFill="1" applyBorder="1" applyAlignment="1" applyProtection="1">
      <alignment vertical="top" shrinkToFit="1"/>
      <protection locked="0"/>
    </xf>
    <xf numFmtId="0" fontId="27" fillId="2" borderId="19" xfId="0" applyFont="1" applyFill="1" applyBorder="1" applyAlignment="1" applyProtection="1">
      <alignment vertical="top" wrapText="1"/>
      <protection locked="0"/>
    </xf>
    <xf numFmtId="0" fontId="27" fillId="2" borderId="19" xfId="0" applyFont="1" applyFill="1" applyBorder="1" applyAlignment="1" applyProtection="1">
      <alignment vertical="top" shrinkToFit="1"/>
      <protection locked="0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1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18" fillId="0" borderId="19" xfId="0" applyFont="1" applyFill="1" applyBorder="1" applyAlignment="1" applyProtection="1">
      <alignment horizontal="center" vertical="center" wrapText="1"/>
    </xf>
    <xf numFmtId="1" fontId="119" fillId="0" borderId="19" xfId="0" applyNumberFormat="1" applyFont="1" applyFill="1" applyBorder="1" applyAlignment="1" applyProtection="1">
      <alignment horizontal="center" vertical="center"/>
      <protection hidden="1"/>
    </xf>
    <xf numFmtId="1" fontId="3" fillId="2" borderId="19" xfId="0" applyNumberFormat="1" applyFont="1" applyFill="1" applyBorder="1" applyAlignment="1" applyProtection="1">
      <alignment horizontal="center" vertical="center" shrinkToFit="1"/>
      <protection hidden="1"/>
    </xf>
    <xf numFmtId="1" fontId="3" fillId="0" borderId="19" xfId="0" applyNumberFormat="1" applyFont="1" applyFill="1" applyBorder="1" applyAlignment="1" applyProtection="1">
      <alignment horizontal="center" vertical="center" shrinkToFit="1"/>
    </xf>
    <xf numFmtId="1" fontId="115" fillId="14" borderId="19" xfId="0" applyNumberFormat="1" applyFont="1" applyFill="1" applyBorder="1" applyAlignment="1" applyProtection="1">
      <alignment horizontal="right" vertical="center" textRotation="45" wrapText="1"/>
      <protection locked="0" hidden="1"/>
    </xf>
    <xf numFmtId="1" fontId="43" fillId="14" borderId="19" xfId="0" applyNumberFormat="1" applyFont="1" applyFill="1" applyBorder="1" applyAlignment="1" applyProtection="1">
      <alignment horizontal="center" vertical="center" wrapText="1"/>
      <protection locked="0"/>
    </xf>
    <xf numFmtId="1" fontId="4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0" applyFont="1" applyFill="1" applyBorder="1" applyAlignment="1" applyProtection="1">
      <alignment horizontal="center" vertical="center" wrapText="1"/>
      <protection locked="0"/>
    </xf>
    <xf numFmtId="1" fontId="3" fillId="14" borderId="19" xfId="0" applyNumberFormat="1" applyFont="1" applyFill="1" applyBorder="1" applyAlignment="1" applyProtection="1">
      <alignment horizontal="center" vertical="top" wrapText="1"/>
      <protection locked="0"/>
    </xf>
    <xf numFmtId="187" fontId="3" fillId="2" borderId="19" xfId="1" applyFont="1" applyFill="1" applyBorder="1" applyAlignment="1" applyProtection="1">
      <alignment horizontal="center" vertical="center" shrinkToFit="1"/>
      <protection locked="0"/>
    </xf>
    <xf numFmtId="0" fontId="24" fillId="2" borderId="19" xfId="0" applyFont="1" applyFill="1" applyBorder="1" applyAlignment="1" applyProtection="1">
      <alignment horizontal="center" vertical="top" wrapText="1"/>
      <protection locked="0"/>
    </xf>
    <xf numFmtId="0" fontId="48" fillId="0" borderId="19" xfId="0" applyFont="1" applyFill="1" applyBorder="1" applyAlignment="1" applyProtection="1">
      <alignment horizontal="center" vertical="center" wrapText="1"/>
      <protection locked="0"/>
    </xf>
    <xf numFmtId="4" fontId="4" fillId="14" borderId="24" xfId="0" applyNumberFormat="1" applyFont="1" applyFill="1" applyBorder="1" applyAlignment="1" applyProtection="1">
      <alignment horizontal="center" vertical="center" shrinkToFit="1"/>
      <protection locked="0" hidden="1"/>
    </xf>
    <xf numFmtId="1" fontId="4" fillId="2" borderId="19" xfId="0" applyNumberFormat="1" applyFont="1" applyFill="1" applyBorder="1" applyAlignment="1" applyProtection="1">
      <alignment horizontal="center" vertical="center" shrinkToFit="1"/>
      <protection locked="0"/>
    </xf>
    <xf numFmtId="2" fontId="4" fillId="2" borderId="19" xfId="0" applyNumberFormat="1" applyFont="1" applyFill="1" applyBorder="1" applyAlignment="1" applyProtection="1">
      <alignment horizontal="center" vertical="center" shrinkToFit="1"/>
      <protection locked="0"/>
    </xf>
    <xf numFmtId="187" fontId="4" fillId="2" borderId="19" xfId="1" applyFont="1" applyFill="1" applyBorder="1" applyAlignment="1" applyProtection="1">
      <alignment horizontal="center" vertical="center" shrinkToFit="1"/>
      <protection locked="0"/>
    </xf>
    <xf numFmtId="4" fontId="4" fillId="14" borderId="24" xfId="1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</xf>
    <xf numFmtId="1" fontId="3" fillId="0" borderId="19" xfId="0" applyNumberFormat="1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shrinkToFit="1"/>
    </xf>
    <xf numFmtId="0" fontId="3" fillId="14" borderId="19" xfId="0" applyFont="1" applyFill="1" applyBorder="1" applyAlignment="1" applyProtection="1">
      <alignment horizontal="center" vertical="center" wrapText="1"/>
    </xf>
    <xf numFmtId="0" fontId="3" fillId="14" borderId="19" xfId="0" applyFont="1" applyFill="1" applyBorder="1" applyAlignment="1" applyProtection="1">
      <alignment horizontal="center" vertical="center" shrinkToFit="1"/>
    </xf>
    <xf numFmtId="0" fontId="27" fillId="0" borderId="19" xfId="0" applyFont="1" applyFill="1" applyBorder="1" applyAlignment="1" applyProtection="1">
      <alignment horizontal="left" vertical="top" wrapText="1"/>
      <protection locked="0"/>
    </xf>
    <xf numFmtId="0" fontId="27" fillId="0" borderId="19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3" fillId="14" borderId="19" xfId="0" applyFont="1" applyFill="1" applyBorder="1" applyAlignment="1" applyProtection="1">
      <alignment horizontal="center" vertical="center" wrapText="1"/>
      <protection locked="0" hidden="1"/>
    </xf>
    <xf numFmtId="0" fontId="24" fillId="0" borderId="19" xfId="0" applyFont="1" applyFill="1" applyBorder="1" applyAlignment="1" applyProtection="1">
      <alignment horizontal="right" vertical="top" wrapText="1"/>
      <protection locked="0"/>
    </xf>
    <xf numFmtId="0" fontId="24" fillId="0" borderId="19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2" fontId="3" fillId="0" borderId="19" xfId="0" applyNumberFormat="1" applyFont="1" applyFill="1" applyBorder="1" applyAlignment="1" applyProtection="1">
      <alignment horizontal="center" vertical="center" shrinkToFit="1"/>
    </xf>
    <xf numFmtId="1" fontId="3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19" xfId="0" applyFont="1" applyFill="1" applyBorder="1" applyAlignment="1" applyProtection="1">
      <alignment horizontal="center" vertical="top" wrapText="1"/>
    </xf>
    <xf numFmtId="0" fontId="24" fillId="0" borderId="19" xfId="0" applyFont="1" applyFill="1" applyBorder="1" applyAlignment="1" applyProtection="1">
      <alignment horizontal="right" vertical="top" wrapText="1"/>
    </xf>
    <xf numFmtId="0" fontId="3" fillId="0" borderId="19" xfId="0" applyFont="1" applyFill="1" applyBorder="1" applyAlignment="1" applyProtection="1">
      <alignment horizontal="center" vertical="top" wrapText="1"/>
    </xf>
    <xf numFmtId="0" fontId="4" fillId="0" borderId="19" xfId="0" applyFont="1" applyFill="1" applyBorder="1" applyAlignment="1" applyProtection="1">
      <alignment horizontal="center" vertical="top" wrapText="1"/>
    </xf>
    <xf numFmtId="0" fontId="39" fillId="2" borderId="19" xfId="0" applyFont="1" applyFill="1" applyBorder="1" applyAlignment="1" applyProtection="1">
      <alignment horizontal="center" vertical="top" wrapText="1"/>
    </xf>
    <xf numFmtId="0" fontId="3" fillId="2" borderId="19" xfId="0" applyFont="1" applyFill="1" applyBorder="1" applyAlignment="1" applyProtection="1">
      <alignment horizontal="center" vertical="top" wrapText="1"/>
    </xf>
    <xf numFmtId="0" fontId="117" fillId="2" borderId="19" xfId="0" applyFont="1" applyFill="1" applyBorder="1" applyAlignment="1" applyProtection="1">
      <alignment horizontal="center" vertical="top" wrapText="1"/>
    </xf>
    <xf numFmtId="0" fontId="4" fillId="2" borderId="19" xfId="0" applyFont="1" applyFill="1" applyBorder="1" applyAlignment="1" applyProtection="1">
      <alignment horizontal="center" vertical="top" wrapText="1"/>
    </xf>
    <xf numFmtId="0" fontId="43" fillId="4" borderId="19" xfId="0" applyFont="1" applyFill="1" applyBorder="1" applyAlignment="1" applyProtection="1">
      <alignment horizontal="center" vertical="center" shrinkToFit="1"/>
    </xf>
    <xf numFmtId="0" fontId="3" fillId="12" borderId="19" xfId="0" applyFont="1" applyFill="1" applyBorder="1" applyAlignment="1" applyProtection="1">
      <alignment horizontal="center" vertical="top" wrapText="1"/>
    </xf>
    <xf numFmtId="0" fontId="4" fillId="12" borderId="19" xfId="0" applyFont="1" applyFill="1" applyBorder="1" applyAlignment="1" applyProtection="1">
      <alignment horizontal="center" vertical="top" wrapText="1"/>
    </xf>
    <xf numFmtId="0" fontId="43" fillId="14" borderId="19" xfId="0" applyFont="1" applyFill="1" applyBorder="1" applyAlignment="1" applyProtection="1">
      <alignment horizontal="center" vertical="center" wrapText="1"/>
      <protection locked="0"/>
    </xf>
    <xf numFmtId="0" fontId="80" fillId="2" borderId="19" xfId="0" applyFont="1" applyFill="1" applyBorder="1" applyAlignment="1" applyProtection="1">
      <alignment horizontal="center" vertical="top" wrapText="1"/>
      <protection locked="0"/>
    </xf>
    <xf numFmtId="0" fontId="4" fillId="14" borderId="19" xfId="0" applyFont="1" applyFill="1" applyBorder="1" applyAlignment="1" applyProtection="1">
      <alignment horizontal="center" vertical="center"/>
      <protection locked="0" hidden="1"/>
    </xf>
    <xf numFmtId="0" fontId="4" fillId="14" borderId="19" xfId="0" applyFont="1" applyFill="1" applyBorder="1" applyAlignment="1" applyProtection="1">
      <alignment horizontal="center" vertical="center"/>
      <protection locked="0"/>
    </xf>
    <xf numFmtId="0" fontId="43" fillId="14" borderId="19" xfId="0" applyFont="1" applyFill="1" applyBorder="1" applyAlignment="1" applyProtection="1">
      <alignment horizontal="center" vertical="center"/>
      <protection locked="0"/>
    </xf>
    <xf numFmtId="0" fontId="39" fillId="2" borderId="14" xfId="0" applyFont="1" applyFill="1" applyBorder="1" applyAlignment="1" applyProtection="1">
      <alignment horizontal="center" vertical="top" wrapText="1"/>
      <protection locked="0"/>
    </xf>
    <xf numFmtId="2" fontId="3" fillId="2" borderId="14" xfId="0" applyNumberFormat="1" applyFont="1" applyFill="1" applyBorder="1" applyAlignment="1" applyProtection="1">
      <alignment horizontal="center" vertical="top" shrinkToFit="1"/>
      <protection locked="0"/>
    </xf>
    <xf numFmtId="0" fontId="80" fillId="2" borderId="14" xfId="0" applyFont="1" applyFill="1" applyBorder="1" applyAlignment="1" applyProtection="1">
      <alignment horizontal="center" vertical="top" wrapText="1"/>
      <protection locked="0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/>
    </xf>
    <xf numFmtId="1" fontId="3" fillId="13" borderId="14" xfId="0" applyNumberFormat="1" applyFont="1" applyFill="1" applyBorder="1" applyAlignment="1" applyProtection="1">
      <alignment horizontal="center" vertical="center" shrinkToFit="1"/>
    </xf>
    <xf numFmtId="2" fontId="3" fillId="2" borderId="14" xfId="0" applyNumberFormat="1" applyFont="1" applyFill="1" applyBorder="1" applyAlignment="1" applyProtection="1">
      <alignment horizontal="center" vertical="center" shrinkToFit="1"/>
    </xf>
    <xf numFmtId="0" fontId="41" fillId="4" borderId="19" xfId="0" applyFont="1" applyFill="1" applyBorder="1" applyAlignment="1" applyProtection="1">
      <alignment horizontal="left" vertical="top" wrapText="1"/>
      <protection locked="0"/>
    </xf>
    <xf numFmtId="0" fontId="41" fillId="4" borderId="19" xfId="0" applyFont="1" applyFill="1" applyBorder="1" applyAlignment="1" applyProtection="1">
      <alignment horizontal="center" vertical="top" wrapText="1"/>
    </xf>
    <xf numFmtId="0" fontId="41" fillId="4" borderId="19" xfId="0" applyFont="1" applyFill="1" applyBorder="1" applyAlignment="1" applyProtection="1">
      <alignment horizontal="left" vertical="top" wrapText="1"/>
    </xf>
    <xf numFmtId="2" fontId="15" fillId="4" borderId="19" xfId="0" applyNumberFormat="1" applyFont="1" applyFill="1" applyBorder="1" applyAlignment="1" applyProtection="1">
      <alignment horizontal="center" vertical="top" wrapText="1"/>
    </xf>
    <xf numFmtId="0" fontId="15" fillId="4" borderId="19" xfId="0" applyFont="1" applyFill="1" applyBorder="1" applyAlignment="1" applyProtection="1">
      <alignment horizontal="center" vertical="center" shrinkToFit="1"/>
    </xf>
    <xf numFmtId="0" fontId="15" fillId="4" borderId="19" xfId="0" applyFont="1" applyFill="1" applyBorder="1" applyAlignment="1" applyProtection="1">
      <alignment horizontal="left" vertical="top" wrapText="1"/>
    </xf>
    <xf numFmtId="0" fontId="59" fillId="2" borderId="0" xfId="0" applyFont="1" applyFill="1" applyAlignment="1" applyProtection="1">
      <alignment vertical="top"/>
      <protection locked="0"/>
    </xf>
    <xf numFmtId="0" fontId="41" fillId="2" borderId="0" xfId="0" applyFont="1" applyFill="1" applyAlignment="1" applyProtection="1">
      <alignment vertical="top"/>
      <protection locked="0"/>
    </xf>
    <xf numFmtId="0" fontId="17" fillId="26" borderId="22" xfId="0" applyFont="1" applyFill="1" applyBorder="1" applyAlignment="1" applyProtection="1">
      <alignment horizontal="center"/>
      <protection locked="0"/>
    </xf>
    <xf numFmtId="0" fontId="7" fillId="26" borderId="2" xfId="0" applyFont="1" applyFill="1" applyBorder="1" applyAlignment="1" applyProtection="1">
      <alignment horizontal="center" vertical="center"/>
      <protection locked="0"/>
    </xf>
    <xf numFmtId="0" fontId="15" fillId="26" borderId="2" xfId="0" applyFont="1" applyFill="1" applyBorder="1" applyAlignment="1" applyProtection="1">
      <alignment horizontal="center" vertical="center"/>
      <protection locked="0"/>
    </xf>
    <xf numFmtId="0" fontId="7" fillId="26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26" borderId="3" xfId="0" applyNumberFormat="1" applyFont="1" applyFill="1" applyBorder="1" applyAlignment="1" applyProtection="1">
      <alignment horizontal="center" vertical="center"/>
      <protection locked="0"/>
    </xf>
    <xf numFmtId="0" fontId="15" fillId="26" borderId="3" xfId="0" applyNumberFormat="1" applyFont="1" applyFill="1" applyBorder="1" applyAlignment="1" applyProtection="1">
      <alignment horizontal="center" vertical="center" wrapText="1"/>
      <protection locked="0"/>
    </xf>
    <xf numFmtId="0" fontId="120" fillId="2" borderId="0" xfId="0" applyFont="1" applyFill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2" fontId="3" fillId="0" borderId="19" xfId="0" applyNumberFormat="1" applyFont="1" applyFill="1" applyBorder="1" applyAlignment="1" applyProtection="1">
      <alignment horizontal="center" vertical="center" wrapText="1"/>
    </xf>
    <xf numFmtId="0" fontId="3" fillId="27" borderId="19" xfId="0" applyFont="1" applyFill="1" applyBorder="1" applyAlignment="1" applyProtection="1">
      <alignment horizontal="center" vertical="top" wrapText="1"/>
      <protection locked="0"/>
    </xf>
    <xf numFmtId="0" fontId="3" fillId="27" borderId="19" xfId="0" applyFont="1" applyFill="1" applyBorder="1" applyAlignment="1" applyProtection="1">
      <alignment vertical="top" wrapText="1"/>
      <protection locked="0"/>
    </xf>
    <xf numFmtId="0" fontId="3" fillId="27" borderId="19" xfId="0" applyFont="1" applyFill="1" applyBorder="1" applyAlignment="1" applyProtection="1">
      <alignment horizontal="center" vertical="center" shrinkToFit="1"/>
    </xf>
    <xf numFmtId="0" fontId="3" fillId="27" borderId="19" xfId="0" applyFont="1" applyFill="1" applyBorder="1" applyAlignment="1" applyProtection="1">
      <alignment horizontal="center" vertical="center" wrapText="1"/>
    </xf>
    <xf numFmtId="2" fontId="3" fillId="27" borderId="19" xfId="0" applyNumberFormat="1" applyFont="1" applyFill="1" applyBorder="1" applyAlignment="1" applyProtection="1">
      <alignment horizontal="center" vertical="center" wrapText="1"/>
    </xf>
    <xf numFmtId="0" fontId="3" fillId="28" borderId="19" xfId="0" applyFont="1" applyFill="1" applyBorder="1" applyAlignment="1" applyProtection="1">
      <alignment horizontal="center" vertical="center" shrinkToFit="1"/>
    </xf>
    <xf numFmtId="0" fontId="4" fillId="27" borderId="19" xfId="0" applyFont="1" applyFill="1" applyBorder="1" applyAlignment="1" applyProtection="1">
      <alignment horizontal="center" vertical="top" wrapText="1"/>
      <protection locked="0"/>
    </xf>
    <xf numFmtId="0" fontId="4" fillId="27" borderId="19" xfId="0" applyFont="1" applyFill="1" applyBorder="1" applyAlignment="1" applyProtection="1">
      <alignment horizontal="center" vertical="center" shrinkToFit="1"/>
    </xf>
    <xf numFmtId="0" fontId="4" fillId="27" borderId="19" xfId="0" applyFont="1" applyFill="1" applyBorder="1" applyAlignment="1" applyProtection="1">
      <alignment vertical="top"/>
    </xf>
    <xf numFmtId="2" fontId="3" fillId="27" borderId="19" xfId="0" applyNumberFormat="1" applyFont="1" applyFill="1" applyBorder="1" applyAlignment="1" applyProtection="1">
      <alignment horizontal="center" vertical="center"/>
    </xf>
    <xf numFmtId="2" fontId="3" fillId="27" borderId="19" xfId="0" applyNumberFormat="1" applyFont="1" applyFill="1" applyBorder="1" applyAlignment="1" applyProtection="1">
      <alignment horizontal="center" vertical="top"/>
    </xf>
    <xf numFmtId="0" fontId="3" fillId="27" borderId="19" xfId="0" applyFont="1" applyFill="1" applyBorder="1" applyAlignment="1" applyProtection="1">
      <alignment vertical="center"/>
    </xf>
    <xf numFmtId="2" fontId="3" fillId="27" borderId="19" xfId="0" applyNumberFormat="1" applyFont="1" applyFill="1" applyBorder="1" applyAlignment="1" applyProtection="1">
      <alignment horizontal="center" vertical="top" shrinkToFit="1"/>
    </xf>
    <xf numFmtId="0" fontId="3" fillId="27" borderId="19" xfId="0" applyFont="1" applyFill="1" applyBorder="1" applyAlignment="1" applyProtection="1">
      <alignment vertical="top" shrinkToFit="1"/>
      <protection locked="0"/>
    </xf>
    <xf numFmtId="2" fontId="3" fillId="27" borderId="19" xfId="0" applyNumberFormat="1" applyFont="1" applyFill="1" applyBorder="1" applyAlignment="1" applyProtection="1">
      <alignment horizontal="center" vertical="center" shrinkToFit="1"/>
    </xf>
    <xf numFmtId="1" fontId="3" fillId="27" borderId="19" xfId="0" applyNumberFormat="1" applyFont="1" applyFill="1" applyBorder="1" applyAlignment="1" applyProtection="1">
      <alignment horizontal="center" vertical="center" shrinkToFit="1"/>
      <protection hidden="1"/>
    </xf>
    <xf numFmtId="0" fontId="3" fillId="27" borderId="19" xfId="0" applyFont="1" applyFill="1" applyBorder="1" applyAlignment="1" applyProtection="1">
      <alignment horizontal="center" vertical="center" shrinkToFit="1"/>
      <protection hidden="1"/>
    </xf>
    <xf numFmtId="0" fontId="27" fillId="27" borderId="19" xfId="0" applyFont="1" applyFill="1" applyBorder="1" applyAlignment="1" applyProtection="1">
      <alignment horizontal="center" vertical="center" shrinkToFit="1"/>
    </xf>
    <xf numFmtId="0" fontId="3" fillId="27" borderId="19" xfId="0" applyFont="1" applyFill="1" applyBorder="1" applyAlignment="1" applyProtection="1">
      <alignment horizontal="center" vertical="top" shrinkToFit="1"/>
      <protection locked="0"/>
    </xf>
    <xf numFmtId="0" fontId="40" fillId="2" borderId="0" xfId="0" applyFont="1" applyFill="1" applyAlignment="1" applyProtection="1">
      <alignment vertical="top" shrinkToFit="1"/>
      <protection locked="0"/>
    </xf>
    <xf numFmtId="0" fontId="4" fillId="2" borderId="0" xfId="0" applyFont="1" applyFill="1" applyAlignment="1" applyProtection="1">
      <alignment vertical="top" shrinkToFit="1"/>
      <protection locked="0"/>
    </xf>
    <xf numFmtId="2" fontId="3" fillId="27" borderId="19" xfId="0" applyNumberFormat="1" applyFont="1" applyFill="1" applyBorder="1" applyAlignment="1" applyProtection="1">
      <alignment horizontal="center" vertical="top" shrinkToFit="1"/>
      <protection locked="0"/>
    </xf>
    <xf numFmtId="0" fontId="3" fillId="27" borderId="19" xfId="0" applyFont="1" applyFill="1" applyBorder="1" applyAlignment="1" applyProtection="1">
      <alignment horizontal="center" vertical="center"/>
    </xf>
    <xf numFmtId="1" fontId="3" fillId="27" borderId="19" xfId="0" applyNumberFormat="1" applyFont="1" applyFill="1" applyBorder="1" applyAlignment="1" applyProtection="1">
      <alignment horizontal="center" vertical="center" wrapText="1"/>
    </xf>
    <xf numFmtId="1" fontId="3" fillId="27" borderId="19" xfId="0" applyNumberFormat="1" applyFont="1" applyFill="1" applyBorder="1" applyAlignment="1" applyProtection="1">
      <alignment horizontal="center" vertical="center" shrinkToFit="1"/>
    </xf>
    <xf numFmtId="0" fontId="39" fillId="27" borderId="19" xfId="0" applyFont="1" applyFill="1" applyBorder="1" applyAlignment="1" applyProtection="1">
      <alignment horizontal="center" vertical="top" wrapText="1"/>
      <protection locked="0"/>
    </xf>
    <xf numFmtId="0" fontId="4" fillId="27" borderId="19" xfId="0" applyFont="1" applyFill="1" applyBorder="1" applyAlignment="1" applyProtection="1">
      <alignment horizontal="center" vertical="center" wrapText="1"/>
    </xf>
    <xf numFmtId="0" fontId="80" fillId="27" borderId="19" xfId="0" applyFont="1" applyFill="1" applyBorder="1" applyAlignment="1" applyProtection="1">
      <alignment horizontal="center" vertical="center"/>
    </xf>
    <xf numFmtId="1" fontId="109" fillId="27" borderId="19" xfId="0" applyNumberFormat="1" applyFont="1" applyFill="1" applyBorder="1" applyAlignment="1" applyProtection="1">
      <alignment horizontal="center" vertical="center" wrapText="1"/>
    </xf>
    <xf numFmtId="0" fontId="80" fillId="27" borderId="19" xfId="0" applyFont="1" applyFill="1" applyBorder="1" applyAlignment="1" applyProtection="1">
      <alignment horizontal="center" vertical="center" shrinkToFit="1"/>
    </xf>
    <xf numFmtId="1" fontId="109" fillId="27" borderId="19" xfId="0" applyNumberFormat="1" applyFont="1" applyFill="1" applyBorder="1" applyAlignment="1" applyProtection="1">
      <alignment horizontal="center" vertical="center" shrinkToFit="1"/>
    </xf>
    <xf numFmtId="0" fontId="15" fillId="4" borderId="19" xfId="0" applyFont="1" applyFill="1" applyBorder="1" applyAlignment="1" applyProtection="1">
      <alignment vertical="top" wrapText="1"/>
      <protection locked="0"/>
    </xf>
    <xf numFmtId="0" fontId="41" fillId="4" borderId="19" xfId="0" applyFont="1" applyFill="1" applyBorder="1" applyAlignment="1" applyProtection="1">
      <alignment horizontal="center" vertical="top" wrapText="1"/>
      <protection locked="0"/>
    </xf>
    <xf numFmtId="0" fontId="42" fillId="4" borderId="19" xfId="0" applyFont="1" applyFill="1" applyBorder="1" applyAlignment="1" applyProtection="1">
      <alignment horizontal="center" vertical="center" wrapText="1"/>
    </xf>
    <xf numFmtId="0" fontId="121" fillId="4" borderId="19" xfId="0" applyFont="1" applyFill="1" applyBorder="1" applyAlignment="1" applyProtection="1">
      <alignment horizontal="center" vertical="center"/>
    </xf>
    <xf numFmtId="1" fontId="49" fillId="4" borderId="19" xfId="0" applyNumberFormat="1" applyFont="1" applyFill="1" applyBorder="1" applyAlignment="1" applyProtection="1">
      <alignment horizontal="center" vertical="center" wrapText="1"/>
    </xf>
    <xf numFmtId="0" fontId="121" fillId="4" borderId="19" xfId="0" applyFont="1" applyFill="1" applyBorder="1" applyAlignment="1" applyProtection="1">
      <alignment horizontal="center" vertical="center" shrinkToFit="1"/>
    </xf>
    <xf numFmtId="1" fontId="49" fillId="4" borderId="19" xfId="0" applyNumberFormat="1" applyFont="1" applyFill="1" applyBorder="1" applyAlignment="1" applyProtection="1">
      <alignment horizontal="center" vertical="center" shrinkToFit="1"/>
    </xf>
    <xf numFmtId="0" fontId="3" fillId="5" borderId="19" xfId="0" applyFont="1" applyFill="1" applyBorder="1" applyAlignment="1" applyProtection="1">
      <alignment horizontal="center" vertical="top" wrapText="1"/>
      <protection locked="0"/>
    </xf>
    <xf numFmtId="0" fontId="3" fillId="5" borderId="19" xfId="0" applyFont="1" applyFill="1" applyBorder="1" applyAlignment="1" applyProtection="1">
      <alignment vertical="top" wrapText="1"/>
      <protection locked="0"/>
    </xf>
    <xf numFmtId="2" fontId="3" fillId="5" borderId="19" xfId="0" applyNumberFormat="1" applyFont="1" applyFill="1" applyBorder="1" applyAlignment="1" applyProtection="1">
      <alignment horizontal="center" vertical="top" shrinkToFit="1"/>
      <protection locked="0"/>
    </xf>
    <xf numFmtId="0" fontId="4" fillId="5" borderId="19" xfId="0" applyFont="1" applyFill="1" applyBorder="1" applyAlignment="1" applyProtection="1">
      <alignment horizontal="center" vertical="top" wrapText="1"/>
      <protection locked="0"/>
    </xf>
    <xf numFmtId="1" fontId="3" fillId="5" borderId="19" xfId="0" applyNumberFormat="1" applyFont="1" applyFill="1" applyBorder="1" applyAlignment="1" applyProtection="1">
      <alignment horizontal="center" vertical="center" wrapText="1"/>
    </xf>
    <xf numFmtId="2" fontId="3" fillId="5" borderId="19" xfId="0" applyNumberFormat="1" applyFont="1" applyFill="1" applyBorder="1" applyAlignment="1" applyProtection="1">
      <alignment horizontal="center" vertical="center" shrinkToFit="1"/>
    </xf>
    <xf numFmtId="0" fontId="3" fillId="5" borderId="19" xfId="0" applyFont="1" applyFill="1" applyBorder="1" applyAlignment="1" applyProtection="1">
      <alignment horizontal="center" vertical="center" shrinkToFit="1"/>
    </xf>
    <xf numFmtId="1" fontId="3" fillId="5" borderId="19" xfId="0" applyNumberFormat="1" applyFont="1" applyFill="1" applyBorder="1" applyAlignment="1" applyProtection="1">
      <alignment horizontal="center" vertical="center" shrinkToFi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horizontal="left" vertical="top" wrapText="1" indent="2"/>
      <protection locked="0"/>
    </xf>
    <xf numFmtId="0" fontId="59" fillId="0" borderId="0" xfId="0" applyFont="1" applyFill="1" applyBorder="1" applyAlignment="1" applyProtection="1">
      <alignment vertical="top"/>
      <protection locked="0"/>
    </xf>
    <xf numFmtId="0" fontId="41" fillId="0" borderId="0" xfId="0" applyFont="1" applyFill="1" applyBorder="1" applyAlignment="1" applyProtection="1">
      <alignment vertical="top"/>
      <protection locked="0"/>
    </xf>
    <xf numFmtId="0" fontId="41" fillId="4" borderId="19" xfId="0" applyFont="1" applyFill="1" applyBorder="1" applyAlignment="1" applyProtection="1">
      <alignment horizontal="center" vertical="top" shrinkToFit="1"/>
    </xf>
    <xf numFmtId="0" fontId="41" fillId="4" borderId="19" xfId="0" applyFont="1" applyFill="1" applyBorder="1" applyAlignment="1" applyProtection="1">
      <alignment horizontal="center" vertical="center" shrinkToFit="1"/>
    </xf>
    <xf numFmtId="0" fontId="15" fillId="4" borderId="19" xfId="0" applyFont="1" applyFill="1" applyBorder="1" applyAlignment="1" applyProtection="1">
      <alignment horizontal="left" vertical="top" shrinkToFit="1"/>
    </xf>
    <xf numFmtId="2" fontId="41" fillId="4" borderId="19" xfId="0" applyNumberFormat="1" applyFont="1" applyFill="1" applyBorder="1" applyAlignment="1" applyProtection="1">
      <alignment horizontal="center" vertical="top" shrinkToFit="1"/>
    </xf>
    <xf numFmtId="0" fontId="15" fillId="4" borderId="19" xfId="0" applyFont="1" applyFill="1" applyBorder="1" applyAlignment="1" applyProtection="1">
      <alignment horizontal="left" vertical="top" shrinkToFit="1"/>
      <protection locked="0"/>
    </xf>
    <xf numFmtId="0" fontId="15" fillId="4" borderId="19" xfId="0" applyFont="1" applyFill="1" applyBorder="1" applyAlignment="1" applyProtection="1">
      <alignment horizontal="center" vertical="top" shrinkToFit="1"/>
    </xf>
    <xf numFmtId="0" fontId="13" fillId="0" borderId="0" xfId="0" applyFont="1" applyFill="1" applyBorder="1" applyAlignment="1" applyProtection="1">
      <alignment vertical="top" shrinkToFit="1"/>
      <protection locked="0"/>
    </xf>
    <xf numFmtId="0" fontId="15" fillId="0" borderId="0" xfId="0" applyFont="1" applyFill="1" applyBorder="1" applyAlignment="1" applyProtection="1">
      <alignment vertical="top" shrinkToFit="1"/>
      <protection locked="0"/>
    </xf>
    <xf numFmtId="0" fontId="21" fillId="0" borderId="0" xfId="0" applyFont="1" applyFill="1" applyAlignment="1" applyProtection="1">
      <alignment vertical="top"/>
    </xf>
    <xf numFmtId="0" fontId="11" fillId="0" borderId="0" xfId="0" applyFont="1" applyFill="1" applyAlignment="1" applyProtection="1">
      <alignment vertical="top"/>
    </xf>
    <xf numFmtId="187" fontId="3" fillId="5" borderId="19" xfId="1" applyFont="1" applyFill="1" applyBorder="1" applyAlignment="1" applyProtection="1">
      <alignment horizontal="center" vertical="center" shrinkToFit="1"/>
    </xf>
    <xf numFmtId="2" fontId="3" fillId="5" borderId="19" xfId="0" applyNumberFormat="1" applyFont="1" applyFill="1" applyBorder="1" applyAlignment="1" applyProtection="1">
      <alignment horizontal="center" vertical="center" wrapText="1"/>
    </xf>
    <xf numFmtId="189" fontId="3" fillId="5" borderId="19" xfId="0" applyNumberFormat="1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top" wrapText="1"/>
    </xf>
    <xf numFmtId="0" fontId="3" fillId="5" borderId="19" xfId="0" applyFont="1" applyFill="1" applyBorder="1" applyAlignment="1" applyProtection="1">
      <alignment vertical="top" wrapText="1"/>
    </xf>
    <xf numFmtId="2" fontId="3" fillId="5" borderId="19" xfId="0" applyNumberFormat="1" applyFont="1" applyFill="1" applyBorder="1" applyAlignment="1" applyProtection="1">
      <alignment horizontal="center" vertical="top" shrinkToFit="1"/>
    </xf>
    <xf numFmtId="0" fontId="15" fillId="4" borderId="19" xfId="0" applyFont="1" applyFill="1" applyBorder="1" applyAlignment="1" applyProtection="1">
      <alignment vertical="top" wrapText="1"/>
    </xf>
    <xf numFmtId="0" fontId="73" fillId="4" borderId="19" xfId="0" applyFont="1" applyFill="1" applyBorder="1" applyAlignment="1" applyProtection="1">
      <alignment horizontal="center" vertical="top" wrapText="1"/>
    </xf>
    <xf numFmtId="0" fontId="41" fillId="4" borderId="19" xfId="0" applyFont="1" applyFill="1" applyBorder="1" applyAlignment="1" applyProtection="1">
      <alignment horizontal="center" vertical="center"/>
    </xf>
    <xf numFmtId="1" fontId="15" fillId="4" borderId="19" xfId="0" applyNumberFormat="1" applyFont="1" applyFill="1" applyBorder="1" applyAlignment="1" applyProtection="1">
      <alignment horizontal="center" vertical="center" wrapText="1"/>
    </xf>
    <xf numFmtId="1" fontId="15" fillId="4" borderId="19" xfId="0" applyNumberFormat="1" applyFont="1" applyFill="1" applyBorder="1" applyAlignment="1" applyProtection="1">
      <alignment horizontal="center" vertical="center" shrinkToFit="1"/>
    </xf>
    <xf numFmtId="0" fontId="59" fillId="2" borderId="0" xfId="0" applyFont="1" applyFill="1" applyAlignment="1" applyProtection="1">
      <alignment vertical="top"/>
    </xf>
    <xf numFmtId="2" fontId="123" fillId="4" borderId="5" xfId="0" applyNumberFormat="1" applyFont="1" applyFill="1" applyBorder="1" applyAlignment="1" applyProtection="1"/>
    <xf numFmtId="2" fontId="74" fillId="4" borderId="8" xfId="0" applyNumberFormat="1" applyFont="1" applyFill="1" applyBorder="1" applyAlignment="1" applyProtection="1">
      <alignment horizontal="center" vertical="center" shrinkToFit="1"/>
    </xf>
    <xf numFmtId="2" fontId="74" fillId="4" borderId="5" xfId="0" applyNumberFormat="1" applyFont="1" applyFill="1" applyBorder="1" applyAlignment="1" applyProtection="1">
      <alignment horizontal="center" vertical="center" shrinkToFit="1"/>
    </xf>
    <xf numFmtId="2" fontId="69" fillId="4" borderId="5" xfId="0" applyNumberFormat="1" applyFont="1" applyFill="1" applyBorder="1" applyAlignment="1" applyProtection="1">
      <alignment horizontal="center" vertical="center" shrinkToFit="1"/>
    </xf>
    <xf numFmtId="2" fontId="74" fillId="4" borderId="2" xfId="0" applyNumberFormat="1" applyFont="1" applyFill="1" applyBorder="1" applyAlignment="1" applyProtection="1">
      <alignment horizontal="center" vertical="center" shrinkToFit="1"/>
    </xf>
    <xf numFmtId="0" fontId="124" fillId="2" borderId="0" xfId="0" applyFont="1" applyFill="1" applyAlignment="1" applyProtection="1">
      <alignment vertical="top"/>
    </xf>
    <xf numFmtId="0" fontId="23" fillId="0" borderId="0" xfId="0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49" fillId="4" borderId="2" xfId="0" applyFont="1" applyFill="1" applyBorder="1" applyAlignment="1" applyProtection="1">
      <alignment vertical="top" wrapText="1"/>
    </xf>
    <xf numFmtId="0" fontId="40" fillId="2" borderId="0" xfId="0" applyFont="1" applyFill="1" applyAlignment="1" applyProtection="1">
      <alignment vertical="top"/>
    </xf>
    <xf numFmtId="0" fontId="4" fillId="2" borderId="0" xfId="0" applyFont="1" applyFill="1" applyAlignment="1" applyProtection="1">
      <alignment vertical="top"/>
    </xf>
    <xf numFmtId="0" fontId="43" fillId="0" borderId="11" xfId="0" applyFont="1" applyFill="1" applyBorder="1" applyAlignment="1" applyProtection="1">
      <alignment vertical="top" wrapText="1"/>
    </xf>
    <xf numFmtId="0" fontId="8" fillId="0" borderId="11" xfId="0" applyFont="1" applyFill="1" applyBorder="1" applyAlignment="1" applyProtection="1">
      <alignment vertical="top" wrapText="1"/>
    </xf>
    <xf numFmtId="0" fontId="4" fillId="0" borderId="19" xfId="0" applyFont="1" applyFill="1" applyBorder="1" applyAlignment="1" applyProtection="1">
      <alignment horizontal="left" vertical="top" wrapText="1" indent="3"/>
    </xf>
    <xf numFmtId="0" fontId="64" fillId="0" borderId="11" xfId="0" applyFont="1" applyFill="1" applyBorder="1" applyAlignment="1" applyProtection="1">
      <alignment vertical="top" wrapText="1"/>
    </xf>
    <xf numFmtId="0" fontId="24" fillId="0" borderId="11" xfId="0" applyFont="1" applyFill="1" applyBorder="1" applyAlignment="1" applyProtection="1">
      <alignment vertical="top" wrapText="1"/>
    </xf>
    <xf numFmtId="0" fontId="40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vertical="top"/>
    </xf>
    <xf numFmtId="2" fontId="6" fillId="2" borderId="0" xfId="0" applyNumberFormat="1" applyFont="1" applyFill="1" applyAlignment="1" applyProtection="1">
      <alignment vertical="top"/>
    </xf>
    <xf numFmtId="2" fontId="13" fillId="0" borderId="0" xfId="0" applyNumberFormat="1" applyFont="1" applyFill="1" applyAlignment="1" applyProtection="1">
      <alignment vertical="top"/>
    </xf>
    <xf numFmtId="2" fontId="13" fillId="2" borderId="0" xfId="0" applyNumberFormat="1" applyFont="1" applyFill="1" applyAlignment="1" applyProtection="1">
      <alignment vertical="top"/>
    </xf>
    <xf numFmtId="0" fontId="8" fillId="0" borderId="11" xfId="0" applyFont="1" applyFill="1" applyBorder="1" applyAlignment="1" applyProtection="1">
      <alignment vertical="top" wrapText="1"/>
      <protection locked="0"/>
    </xf>
    <xf numFmtId="0" fontId="4" fillId="0" borderId="19" xfId="0" applyFont="1" applyBorder="1" applyAlignment="1">
      <alignment vertical="top" wrapText="1"/>
    </xf>
    <xf numFmtId="0" fontId="126" fillId="0" borderId="11" xfId="0" applyFont="1" applyFill="1" applyBorder="1" applyAlignment="1" applyProtection="1">
      <alignment vertical="top" wrapText="1"/>
      <protection locked="0"/>
    </xf>
    <xf numFmtId="0" fontId="127" fillId="0" borderId="19" xfId="0" applyFont="1" applyBorder="1" applyAlignment="1">
      <alignment vertical="top" shrinkToFit="1"/>
    </xf>
    <xf numFmtId="0" fontId="129" fillId="0" borderId="19" xfId="0" applyFont="1" applyBorder="1" applyAlignment="1">
      <alignment horizontal="left" vertical="top" indent="1" shrinkToFit="1"/>
    </xf>
    <xf numFmtId="0" fontId="4" fillId="0" borderId="19" xfId="0" applyFont="1" applyBorder="1" applyAlignment="1" applyProtection="1">
      <alignment vertical="top" wrapText="1"/>
    </xf>
    <xf numFmtId="0" fontId="4" fillId="0" borderId="19" xfId="0" applyFont="1" applyBorder="1" applyAlignment="1">
      <alignment horizontal="left" vertical="top" wrapText="1" indent="2"/>
    </xf>
    <xf numFmtId="0" fontId="8" fillId="0" borderId="14" xfId="0" applyFont="1" applyFill="1" applyBorder="1" applyAlignment="1" applyProtection="1">
      <alignment vertical="top" wrapText="1"/>
      <protection locked="0"/>
    </xf>
    <xf numFmtId="0" fontId="131" fillId="0" borderId="11" xfId="0" applyFont="1" applyFill="1" applyBorder="1" applyAlignment="1" applyProtection="1">
      <alignment vertical="top" wrapText="1"/>
    </xf>
    <xf numFmtId="0" fontId="131" fillId="0" borderId="11" xfId="0" applyFont="1" applyFill="1" applyBorder="1" applyAlignment="1" applyProtection="1">
      <alignment vertical="top" wrapText="1"/>
      <protection locked="0"/>
    </xf>
    <xf numFmtId="0" fontId="48" fillId="0" borderId="19" xfId="0" applyFont="1" applyFill="1" applyBorder="1" applyAlignment="1" applyProtection="1">
      <alignment horizontal="left" vertical="top" wrapText="1" indent="2"/>
    </xf>
    <xf numFmtId="187" fontId="6" fillId="2" borderId="0" xfId="0" applyNumberFormat="1" applyFont="1" applyFill="1" applyAlignment="1" applyProtection="1">
      <alignment vertical="top"/>
    </xf>
    <xf numFmtId="0" fontId="26" fillId="0" borderId="19" xfId="0" applyFont="1" applyFill="1" applyBorder="1" applyAlignment="1" applyProtection="1">
      <alignment horizontal="left" vertical="top" wrapText="1"/>
    </xf>
    <xf numFmtId="0" fontId="11" fillId="0" borderId="19" xfId="0" applyFont="1" applyFill="1" applyBorder="1" applyAlignment="1" applyProtection="1">
      <alignment horizontal="left" vertical="top" wrapText="1"/>
    </xf>
    <xf numFmtId="0" fontId="24" fillId="0" borderId="19" xfId="0" applyFont="1" applyFill="1" applyBorder="1" applyAlignment="1" applyProtection="1">
      <alignment vertical="top" wrapText="1"/>
    </xf>
    <xf numFmtId="0" fontId="9" fillId="0" borderId="19" xfId="0" applyFont="1" applyFill="1" applyBorder="1" applyAlignment="1" applyProtection="1">
      <alignment horizontal="right" vertical="top" wrapText="1"/>
    </xf>
    <xf numFmtId="0" fontId="131" fillId="0" borderId="14" xfId="0" applyFont="1" applyFill="1" applyBorder="1" applyAlignment="1" applyProtection="1">
      <alignment vertical="top" wrapText="1"/>
    </xf>
    <xf numFmtId="0" fontId="65" fillId="0" borderId="0" xfId="0" applyFont="1" applyFill="1" applyAlignment="1" applyProtection="1">
      <alignment vertical="top"/>
      <protection locked="0"/>
    </xf>
    <xf numFmtId="0" fontId="11" fillId="0" borderId="19" xfId="0" applyFont="1" applyFill="1" applyBorder="1" applyAlignment="1" applyProtection="1">
      <alignment vertical="top" wrapText="1"/>
      <protection locked="0"/>
    </xf>
    <xf numFmtId="0" fontId="11" fillId="0" borderId="19" xfId="0" applyFont="1" applyFill="1" applyBorder="1" applyAlignment="1" applyProtection="1">
      <alignment vertical="top" wrapText="1"/>
    </xf>
    <xf numFmtId="2" fontId="15" fillId="0" borderId="19" xfId="0" applyNumberFormat="1" applyFont="1" applyFill="1" applyBorder="1" applyAlignment="1" applyProtection="1">
      <alignment horizontal="center" vertical="top" shrinkToFit="1"/>
    </xf>
    <xf numFmtId="0" fontId="6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24" fillId="0" borderId="19" xfId="0" applyFont="1" applyBorder="1" applyAlignment="1">
      <alignment vertical="top" wrapText="1"/>
    </xf>
    <xf numFmtId="0" fontId="24" fillId="0" borderId="50" xfId="0" applyFont="1" applyBorder="1" applyAlignment="1" applyProtection="1">
      <alignment vertical="top" wrapText="1"/>
    </xf>
    <xf numFmtId="2" fontId="15" fillId="2" borderId="50" xfId="0" applyNumberFormat="1" applyFont="1" applyFill="1" applyBorder="1" applyAlignment="1" applyProtection="1">
      <alignment horizontal="center" vertical="top" shrinkToFit="1"/>
    </xf>
    <xf numFmtId="0" fontId="19" fillId="2" borderId="50" xfId="0" applyFont="1" applyFill="1" applyBorder="1" applyAlignment="1" applyProtection="1">
      <alignment horizontal="center" vertical="top" wrapText="1"/>
    </xf>
    <xf numFmtId="2" fontId="10" fillId="2" borderId="50" xfId="0" applyNumberFormat="1" applyFont="1" applyFill="1" applyBorder="1" applyAlignment="1" applyProtection="1">
      <alignment horizontal="center" vertical="center" shrinkToFit="1"/>
    </xf>
    <xf numFmtId="0" fontId="132" fillId="2" borderId="0" xfId="0" applyFont="1" applyFill="1" applyBorder="1" applyAlignment="1" applyProtection="1">
      <alignment vertical="top"/>
    </xf>
    <xf numFmtId="0" fontId="114" fillId="2" borderId="0" xfId="0" applyFont="1" applyFill="1" applyBorder="1" applyAlignment="1" applyProtection="1"/>
    <xf numFmtId="2" fontId="16" fillId="2" borderId="0" xfId="0" applyNumberFormat="1" applyFont="1" applyFill="1" applyBorder="1" applyAlignment="1" applyProtection="1">
      <alignment horizontal="center" vertical="center" shrinkToFit="1"/>
    </xf>
    <xf numFmtId="1" fontId="16" fillId="2" borderId="0" xfId="0" applyNumberFormat="1" applyFont="1" applyFill="1" applyBorder="1" applyAlignment="1" applyProtection="1">
      <alignment horizontal="center" vertical="center" shrinkToFit="1"/>
    </xf>
    <xf numFmtId="0" fontId="134" fillId="2" borderId="0" xfId="0" applyNumberFormat="1" applyFont="1" applyFill="1" applyBorder="1" applyAlignment="1" applyProtection="1">
      <alignment vertical="top"/>
    </xf>
    <xf numFmtId="0" fontId="11" fillId="0" borderId="0" xfId="0" applyFont="1" applyFill="1" applyAlignment="1" applyProtection="1">
      <alignment vertical="top"/>
      <protection locked="0"/>
    </xf>
    <xf numFmtId="0" fontId="135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41" fillId="2" borderId="0" xfId="0" applyFont="1" applyFill="1" applyBorder="1" applyAlignment="1" applyProtection="1">
      <alignment vertical="top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center" vertical="top"/>
      <protection locked="0"/>
    </xf>
    <xf numFmtId="0" fontId="6" fillId="2" borderId="10" xfId="0" applyFont="1" applyFill="1" applyBorder="1" applyAlignment="1" applyProtection="1">
      <alignment vertical="top"/>
      <protection locked="0"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vertical="top"/>
      <protection locked="0"/>
    </xf>
    <xf numFmtId="0" fontId="11" fillId="4" borderId="19" xfId="0" applyFont="1" applyFill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horizontal="center" vertical="center"/>
      <protection locked="0"/>
    </xf>
    <xf numFmtId="0" fontId="7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9" xfId="0" applyNumberFormat="1" applyFont="1" applyFill="1" applyBorder="1" applyAlignment="1" applyProtection="1">
      <alignment horizontal="center" vertical="center"/>
      <protection locked="0"/>
    </xf>
    <xf numFmtId="0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" xfId="0" applyNumberFormat="1" applyFont="1" applyFill="1" applyBorder="1" applyAlignment="1" applyProtection="1">
      <alignment horizontal="center" vertical="center"/>
      <protection locked="0"/>
    </xf>
    <xf numFmtId="0" fontId="131" fillId="4" borderId="19" xfId="0" applyFont="1" applyFill="1" applyBorder="1" applyAlignment="1" applyProtection="1">
      <alignment vertical="top" wrapText="1"/>
      <protection locked="0"/>
    </xf>
    <xf numFmtId="0" fontId="11" fillId="4" borderId="15" xfId="0" applyFont="1" applyFill="1" applyBorder="1" applyAlignment="1" applyProtection="1">
      <alignment horizontal="left" vertical="top"/>
      <protection locked="0"/>
    </xf>
    <xf numFmtId="0" fontId="5" fillId="4" borderId="15" xfId="0" applyFont="1" applyFill="1" applyBorder="1" applyAlignment="1" applyProtection="1">
      <alignment horizontal="left" vertical="top" wrapText="1"/>
      <protection locked="0"/>
    </xf>
    <xf numFmtId="0" fontId="5" fillId="4" borderId="19" xfId="0" applyFont="1" applyFill="1" applyBorder="1" applyAlignment="1" applyProtection="1">
      <alignment horizontal="left" vertical="top" wrapText="1"/>
      <protection locked="0"/>
    </xf>
    <xf numFmtId="0" fontId="5" fillId="4" borderId="19" xfId="0" applyFont="1" applyFill="1" applyBorder="1" applyAlignment="1" applyProtection="1">
      <alignment horizontal="left" vertical="top" wrapText="1"/>
    </xf>
    <xf numFmtId="0" fontId="11" fillId="4" borderId="19" xfId="0" applyFont="1" applyFill="1" applyBorder="1" applyAlignment="1" applyProtection="1">
      <alignment horizontal="center" vertical="center" shrinkToFit="1"/>
    </xf>
    <xf numFmtId="0" fontId="5" fillId="4" borderId="15" xfId="0" applyFont="1" applyFill="1" applyBorder="1" applyAlignment="1" applyProtection="1">
      <alignment horizontal="center" vertical="top" wrapText="1"/>
    </xf>
    <xf numFmtId="0" fontId="5" fillId="4" borderId="15" xfId="0" applyFont="1" applyFill="1" applyBorder="1" applyAlignment="1" applyProtection="1">
      <alignment horizontal="left" vertical="top" wrapText="1"/>
    </xf>
    <xf numFmtId="2" fontId="11" fillId="22" borderId="15" xfId="0" applyNumberFormat="1" applyFont="1" applyFill="1" applyBorder="1" applyAlignment="1">
      <alignment horizontal="center" vertical="top" wrapText="1"/>
    </xf>
    <xf numFmtId="0" fontId="19" fillId="4" borderId="15" xfId="0" applyFont="1" applyFill="1" applyBorder="1" applyAlignment="1" applyProtection="1">
      <alignment horizontal="left" vertical="top" wrapText="1"/>
    </xf>
    <xf numFmtId="2" fontId="137" fillId="4" borderId="15" xfId="0" applyNumberFormat="1" applyFont="1" applyFill="1" applyBorder="1" applyAlignment="1" applyProtection="1">
      <alignment horizontal="center" vertical="top" wrapText="1"/>
    </xf>
    <xf numFmtId="0" fontId="7" fillId="4" borderId="15" xfId="0" applyFont="1" applyFill="1" applyBorder="1" applyAlignment="1" applyProtection="1">
      <alignment horizontal="center" vertical="top" wrapText="1" shrinkToFit="1"/>
    </xf>
    <xf numFmtId="0" fontId="131" fillId="0" borderId="19" xfId="0" applyFont="1" applyFill="1" applyBorder="1" applyAlignment="1" applyProtection="1">
      <alignment vertical="top" wrapText="1"/>
      <protection locked="0"/>
    </xf>
    <xf numFmtId="0" fontId="5" fillId="0" borderId="19" xfId="0" applyFont="1" applyFill="1" applyBorder="1" applyAlignment="1" applyProtection="1">
      <alignment horizontal="center" vertical="top" shrinkToFit="1"/>
      <protection locked="0"/>
    </xf>
    <xf numFmtId="0" fontId="5" fillId="0" borderId="19" xfId="0" applyFont="1" applyFill="1" applyBorder="1" applyAlignment="1" applyProtection="1">
      <alignment horizontal="center" vertical="center" shrinkToFit="1"/>
    </xf>
    <xf numFmtId="2" fontId="5" fillId="0" borderId="19" xfId="0" applyNumberFormat="1" applyFont="1" applyFill="1" applyBorder="1" applyAlignment="1" applyProtection="1">
      <alignment horizontal="center" vertical="top" shrinkToFit="1"/>
    </xf>
    <xf numFmtId="0" fontId="138" fillId="0" borderId="15" xfId="0" applyFont="1" applyFill="1" applyBorder="1" applyAlignment="1" applyProtection="1">
      <alignment horizontal="center" vertical="top" wrapText="1" shrinkToFit="1"/>
    </xf>
    <xf numFmtId="0" fontId="5" fillId="0" borderId="19" xfId="0" applyFont="1" applyFill="1" applyBorder="1" applyAlignment="1" applyProtection="1">
      <alignment horizontal="center" vertical="top" shrinkToFit="1"/>
    </xf>
    <xf numFmtId="2" fontId="5" fillId="0" borderId="19" xfId="0" applyNumberFormat="1" applyFont="1" applyBorder="1" applyAlignment="1">
      <alignment horizontal="center" vertical="top" shrinkToFit="1"/>
    </xf>
    <xf numFmtId="2" fontId="5" fillId="0" borderId="23" xfId="0" applyNumberFormat="1" applyFont="1" applyBorder="1" applyAlignment="1">
      <alignment horizontal="center" vertical="top" shrinkToFit="1"/>
    </xf>
    <xf numFmtId="2" fontId="19" fillId="0" borderId="19" xfId="0" applyNumberFormat="1" applyFont="1" applyFill="1" applyBorder="1" applyAlignment="1" applyProtection="1">
      <alignment horizontal="center" vertical="top" shrinkToFit="1"/>
    </xf>
    <xf numFmtId="0" fontId="125" fillId="0" borderId="20" xfId="0" applyFont="1" applyFill="1" applyBorder="1" applyAlignment="1" applyProtection="1">
      <alignment horizontal="center" vertical="center" shrinkToFit="1"/>
    </xf>
    <xf numFmtId="2" fontId="5" fillId="10" borderId="19" xfId="0" applyNumberFormat="1" applyFont="1" applyFill="1" applyBorder="1" applyAlignment="1" applyProtection="1">
      <alignment horizontal="center" vertical="top" shrinkToFit="1"/>
    </xf>
    <xf numFmtId="0" fontId="8" fillId="0" borderId="19" xfId="0" applyFont="1" applyFill="1" applyBorder="1" applyAlignment="1" applyProtection="1">
      <alignment vertical="top" wrapText="1"/>
      <protection locked="0"/>
    </xf>
    <xf numFmtId="0" fontId="36" fillId="0" borderId="15" xfId="0" applyFont="1" applyFill="1" applyBorder="1" applyAlignment="1" applyProtection="1">
      <alignment horizontal="center" vertical="top" wrapText="1" shrinkToFit="1"/>
    </xf>
    <xf numFmtId="0" fontId="125" fillId="2" borderId="20" xfId="0" applyFont="1" applyFill="1" applyBorder="1" applyAlignment="1" applyProtection="1">
      <alignment horizontal="center" vertical="center" shrinkToFit="1"/>
    </xf>
    <xf numFmtId="2" fontId="5" fillId="0" borderId="19" xfId="0" applyNumberFormat="1" applyFont="1" applyFill="1" applyBorder="1" applyAlignment="1" applyProtection="1">
      <alignment horizontal="center" vertical="top" shrinkToFit="1"/>
      <protection locked="0"/>
    </xf>
    <xf numFmtId="2" fontId="5" fillId="0" borderId="19" xfId="0" applyNumberFormat="1" applyFont="1" applyFill="1" applyBorder="1" applyAlignment="1" applyProtection="1">
      <alignment horizontal="center" vertical="center" shrinkToFit="1"/>
    </xf>
    <xf numFmtId="2" fontId="20" fillId="0" borderId="19" xfId="0" applyNumberFormat="1" applyFont="1" applyFill="1" applyBorder="1" applyAlignment="1" applyProtection="1">
      <alignment horizontal="center" vertical="top" shrinkToFit="1"/>
    </xf>
    <xf numFmtId="0" fontId="139" fillId="0" borderId="15" xfId="0" applyFont="1" applyFill="1" applyBorder="1" applyAlignment="1" applyProtection="1">
      <alignment horizontal="center" vertical="top" wrapText="1" shrinkToFit="1"/>
    </xf>
    <xf numFmtId="187" fontId="5" fillId="0" borderId="19" xfId="0" applyNumberFormat="1" applyFont="1" applyFill="1" applyBorder="1" applyAlignment="1" applyProtection="1">
      <alignment horizontal="center" vertical="top" shrinkToFit="1"/>
    </xf>
    <xf numFmtId="187" fontId="5" fillId="0" borderId="15" xfId="0" applyNumberFormat="1" applyFont="1" applyFill="1" applyBorder="1" applyAlignment="1" applyProtection="1">
      <alignment horizontal="center" vertical="top" shrinkToFit="1"/>
    </xf>
    <xf numFmtId="0" fontId="8" fillId="0" borderId="19" xfId="0" applyFont="1" applyFill="1" applyBorder="1" applyAlignment="1" applyProtection="1">
      <alignment horizontal="center" vertical="top" shrinkToFit="1"/>
      <protection locked="0"/>
    </xf>
    <xf numFmtId="1" fontId="5" fillId="0" borderId="19" xfId="0" applyNumberFormat="1" applyFont="1" applyFill="1" applyBorder="1" applyAlignment="1" applyProtection="1">
      <alignment horizontal="center" vertical="top" shrinkToFit="1"/>
    </xf>
    <xf numFmtId="1" fontId="5" fillId="0" borderId="19" xfId="0" applyNumberFormat="1" applyFont="1" applyBorder="1" applyAlignment="1">
      <alignment horizontal="center" vertical="top" shrinkToFit="1"/>
    </xf>
    <xf numFmtId="1" fontId="19" fillId="0" borderId="19" xfId="0" applyNumberFormat="1" applyFont="1" applyFill="1" applyBorder="1" applyAlignment="1" applyProtection="1">
      <alignment horizontal="center" vertical="top" shrinkToFit="1"/>
    </xf>
    <xf numFmtId="1" fontId="5" fillId="10" borderId="19" xfId="0" applyNumberFormat="1" applyFont="1" applyFill="1" applyBorder="1" applyAlignment="1" applyProtection="1">
      <alignment horizontal="center" vertical="top" shrinkToFit="1"/>
    </xf>
    <xf numFmtId="1" fontId="137" fillId="10" borderId="19" xfId="0" applyNumberFormat="1" applyFont="1" applyFill="1" applyBorder="1" applyAlignment="1" applyProtection="1">
      <alignment horizontal="center" vertical="top" shrinkToFit="1"/>
    </xf>
    <xf numFmtId="0" fontId="125" fillId="0" borderId="19" xfId="0" applyFont="1" applyFill="1" applyBorder="1" applyAlignment="1" applyProtection="1">
      <alignment horizontal="center" vertical="center" shrinkToFit="1"/>
    </xf>
    <xf numFmtId="0" fontId="11" fillId="4" borderId="19" xfId="0" applyFont="1" applyFill="1" applyBorder="1" applyAlignment="1" applyProtection="1">
      <alignment horizontal="left" vertical="top"/>
      <protection locked="0"/>
    </xf>
    <xf numFmtId="0" fontId="5" fillId="4" borderId="19" xfId="0" applyFont="1" applyFill="1" applyBorder="1" applyAlignment="1" applyProtection="1">
      <alignment vertical="top" wrapText="1"/>
      <protection locked="0"/>
    </xf>
    <xf numFmtId="2" fontId="5" fillId="4" borderId="19" xfId="0" applyNumberFormat="1" applyFont="1" applyFill="1" applyBorder="1" applyAlignment="1" applyProtection="1">
      <alignment horizontal="center" vertical="top" shrinkToFit="1"/>
      <protection locked="0"/>
    </xf>
    <xf numFmtId="1" fontId="11" fillId="4" borderId="19" xfId="0" applyNumberFormat="1" applyFont="1" applyFill="1" applyBorder="1" applyAlignment="1" applyProtection="1">
      <alignment horizontal="center" vertical="center" shrinkToFit="1"/>
    </xf>
    <xf numFmtId="1" fontId="5" fillId="4" borderId="19" xfId="0" applyNumberFormat="1" applyFont="1" applyFill="1" applyBorder="1" applyAlignment="1" applyProtection="1">
      <alignment horizontal="center" vertical="top" shrinkToFit="1"/>
    </xf>
    <xf numFmtId="1" fontId="137" fillId="4" borderId="19" xfId="0" applyNumberFormat="1" applyFont="1" applyFill="1" applyBorder="1" applyAlignment="1" applyProtection="1">
      <alignment horizontal="center" vertical="top" shrinkToFit="1"/>
    </xf>
    <xf numFmtId="2" fontId="137" fillId="4" borderId="19" xfId="0" applyNumberFormat="1" applyFont="1" applyFill="1" applyBorder="1" applyAlignment="1" applyProtection="1">
      <alignment horizontal="center" vertical="top" shrinkToFit="1"/>
    </xf>
    <xf numFmtId="0" fontId="11" fillId="0" borderId="19" xfId="0" applyFont="1" applyFill="1" applyBorder="1" applyAlignment="1" applyProtection="1">
      <alignment vertical="center" wrapText="1"/>
      <protection locked="0"/>
    </xf>
    <xf numFmtId="187" fontId="5" fillId="0" borderId="19" xfId="1" applyFont="1" applyFill="1" applyBorder="1" applyAlignment="1" applyProtection="1">
      <alignment horizontal="center" vertical="center" shrinkToFit="1"/>
    </xf>
    <xf numFmtId="187" fontId="5" fillId="0" borderId="19" xfId="1" applyFont="1" applyFill="1" applyBorder="1" applyAlignment="1" applyProtection="1">
      <alignment horizontal="center" vertical="top" shrinkToFit="1"/>
    </xf>
    <xf numFmtId="187" fontId="5" fillId="0" borderId="19" xfId="0" applyNumberFormat="1" applyFont="1" applyBorder="1" applyAlignment="1">
      <alignment horizontal="center" vertical="top" shrinkToFit="1"/>
    </xf>
    <xf numFmtId="187" fontId="5" fillId="0" borderId="23" xfId="0" applyNumberFormat="1" applyFont="1" applyBorder="1" applyAlignment="1">
      <alignment horizontal="center" vertical="top" shrinkToFit="1"/>
    </xf>
    <xf numFmtId="0" fontId="5" fillId="4" borderId="19" xfId="0" applyFont="1" applyFill="1" applyBorder="1" applyAlignment="1" applyProtection="1">
      <alignment horizontal="center" vertical="top" shrinkToFit="1"/>
      <protection locked="0"/>
    </xf>
    <xf numFmtId="0" fontId="5" fillId="4" borderId="19" xfId="0" applyFont="1" applyFill="1" applyBorder="1" applyAlignment="1" applyProtection="1">
      <alignment horizontal="center" vertical="center" shrinkToFit="1"/>
    </xf>
    <xf numFmtId="2" fontId="5" fillId="4" borderId="19" xfId="0" applyNumberFormat="1" applyFont="1" applyFill="1" applyBorder="1" applyAlignment="1" applyProtection="1">
      <alignment horizontal="center" vertical="top" shrinkToFit="1"/>
    </xf>
    <xf numFmtId="0" fontId="138" fillId="4" borderId="15" xfId="0" applyFont="1" applyFill="1" applyBorder="1" applyAlignment="1" applyProtection="1">
      <alignment horizontal="center" vertical="top" wrapText="1" shrinkToFit="1"/>
    </xf>
    <xf numFmtId="0" fontId="5" fillId="4" borderId="19" xfId="0" applyFont="1" applyFill="1" applyBorder="1" applyAlignment="1" applyProtection="1">
      <alignment horizontal="center" vertical="top" shrinkToFit="1"/>
    </xf>
    <xf numFmtId="2" fontId="19" fillId="4" borderId="19" xfId="0" applyNumberFormat="1" applyFont="1" applyFill="1" applyBorder="1" applyAlignment="1" applyProtection="1">
      <alignment horizontal="center" vertical="top" shrinkToFit="1"/>
    </xf>
    <xf numFmtId="0" fontId="131" fillId="4" borderId="19" xfId="0" applyFont="1" applyFill="1" applyBorder="1" applyAlignment="1" applyProtection="1">
      <alignment vertical="top" wrapText="1"/>
    </xf>
    <xf numFmtId="0" fontId="11" fillId="2" borderId="19" xfId="0" applyFont="1" applyFill="1" applyBorder="1" applyAlignment="1" applyProtection="1">
      <alignment vertical="top" wrapText="1"/>
    </xf>
    <xf numFmtId="0" fontId="5" fillId="2" borderId="19" xfId="0" applyFont="1" applyFill="1" applyBorder="1" applyAlignment="1" applyProtection="1">
      <alignment horizontal="center" vertical="top" shrinkToFit="1"/>
      <protection locked="0"/>
    </xf>
    <xf numFmtId="2" fontId="5" fillId="2" borderId="19" xfId="0" applyNumberFormat="1" applyFont="1" applyFill="1" applyBorder="1" applyAlignment="1" applyProtection="1">
      <alignment horizontal="center" vertical="top" shrinkToFit="1"/>
    </xf>
    <xf numFmtId="0" fontId="9" fillId="2" borderId="19" xfId="0" applyFont="1" applyFill="1" applyBorder="1" applyAlignment="1" applyProtection="1">
      <alignment horizontal="center" vertical="top" wrapText="1"/>
    </xf>
    <xf numFmtId="2" fontId="5" fillId="2" borderId="19" xfId="0" applyNumberFormat="1" applyFont="1" applyFill="1" applyBorder="1" applyAlignment="1" applyProtection="1">
      <alignment horizontal="center" vertical="center" shrinkToFit="1"/>
    </xf>
    <xf numFmtId="1" fontId="5" fillId="2" borderId="19" xfId="0" applyNumberFormat="1" applyFont="1" applyFill="1" applyBorder="1" applyAlignment="1" applyProtection="1">
      <alignment horizontal="center" vertical="top" shrinkToFit="1"/>
    </xf>
    <xf numFmtId="0" fontId="138" fillId="2" borderId="15" xfId="0" applyFont="1" applyFill="1" applyBorder="1" applyAlignment="1" applyProtection="1">
      <alignment horizontal="center" vertical="top" wrapText="1" shrinkToFit="1"/>
    </xf>
    <xf numFmtId="0" fontId="5" fillId="2" borderId="19" xfId="0" applyFont="1" applyFill="1" applyBorder="1" applyAlignment="1" applyProtection="1">
      <alignment horizontal="center" vertical="top" shrinkToFit="1"/>
    </xf>
    <xf numFmtId="0" fontId="5" fillId="30" borderId="19" xfId="0" applyFont="1" applyFill="1" applyBorder="1" applyAlignment="1">
      <alignment horizontal="center" vertical="top" shrinkToFit="1"/>
    </xf>
    <xf numFmtId="2" fontId="11" fillId="30" borderId="23" xfId="0" applyNumberFormat="1" applyFont="1" applyFill="1" applyBorder="1" applyAlignment="1">
      <alignment horizontal="center" vertical="top" shrinkToFit="1"/>
    </xf>
    <xf numFmtId="0" fontId="19" fillId="2" borderId="19" xfId="0" applyFont="1" applyFill="1" applyBorder="1" applyAlignment="1" applyProtection="1">
      <alignment horizontal="center" vertical="top" shrinkToFit="1"/>
    </xf>
    <xf numFmtId="0" fontId="8" fillId="4" borderId="19" xfId="0" applyFont="1" applyFill="1" applyBorder="1" applyAlignment="1" applyProtection="1">
      <alignment horizontal="center" vertical="top" wrapText="1"/>
    </xf>
    <xf numFmtId="2" fontId="5" fillId="4" borderId="19" xfId="0" applyNumberFormat="1" applyFont="1" applyFill="1" applyBorder="1" applyAlignment="1" applyProtection="1">
      <alignment horizontal="center" vertical="center" shrinkToFit="1"/>
    </xf>
    <xf numFmtId="0" fontId="19" fillId="4" borderId="19" xfId="0" applyFont="1" applyFill="1" applyBorder="1" applyAlignment="1" applyProtection="1">
      <alignment horizontal="center" vertical="top" shrinkToFit="1"/>
    </xf>
    <xf numFmtId="0" fontId="8" fillId="4" borderId="19" xfId="0" applyFont="1" applyFill="1" applyBorder="1" applyAlignment="1" applyProtection="1">
      <alignment horizontal="left" vertical="top"/>
    </xf>
    <xf numFmtId="0" fontId="131" fillId="2" borderId="19" xfId="0" applyFont="1" applyFill="1" applyBorder="1" applyAlignment="1" applyProtection="1">
      <alignment vertical="top" wrapText="1"/>
    </xf>
    <xf numFmtId="0" fontId="5" fillId="21" borderId="19" xfId="0" applyFont="1" applyFill="1" applyBorder="1" applyAlignment="1">
      <alignment horizontal="center" vertical="top" shrinkToFit="1"/>
    </xf>
    <xf numFmtId="2" fontId="11" fillId="21" borderId="23" xfId="0" applyNumberFormat="1" applyFont="1" applyFill="1" applyBorder="1" applyAlignment="1">
      <alignment horizontal="center" vertical="top" shrinkToFit="1"/>
    </xf>
    <xf numFmtId="0" fontId="7" fillId="2" borderId="15" xfId="0" applyFont="1" applyFill="1" applyBorder="1" applyAlignment="1" applyProtection="1">
      <alignment horizontal="center" vertical="top" wrapText="1" shrinkToFit="1"/>
    </xf>
    <xf numFmtId="0" fontId="5" fillId="4" borderId="19" xfId="0" applyFont="1" applyFill="1" applyBorder="1" applyAlignment="1" applyProtection="1">
      <alignment vertical="top" wrapText="1"/>
    </xf>
    <xf numFmtId="1" fontId="5" fillId="4" borderId="19" xfId="0" applyNumberFormat="1" applyFont="1" applyFill="1" applyBorder="1" applyAlignment="1" applyProtection="1">
      <alignment horizontal="center" vertical="center" shrinkToFit="1"/>
    </xf>
    <xf numFmtId="1" fontId="19" fillId="4" borderId="19" xfId="0" applyNumberFormat="1" applyFont="1" applyFill="1" applyBorder="1" applyAlignment="1" applyProtection="1">
      <alignment horizontal="center" vertical="top" shrinkToFit="1"/>
    </xf>
    <xf numFmtId="0" fontId="131" fillId="0" borderId="19" xfId="0" applyFont="1" applyFill="1" applyBorder="1" applyAlignment="1" applyProtection="1">
      <alignment vertical="top" wrapText="1"/>
    </xf>
    <xf numFmtId="0" fontId="9" fillId="0" borderId="19" xfId="0" applyFont="1" applyFill="1" applyBorder="1" applyAlignment="1" applyProtection="1">
      <alignment horizontal="center" vertical="top" wrapText="1"/>
    </xf>
    <xf numFmtId="0" fontId="5" fillId="0" borderId="19" xfId="0" applyFont="1" applyBorder="1" applyAlignment="1">
      <alignment horizontal="center" vertical="top" shrinkToFit="1"/>
    </xf>
    <xf numFmtId="0" fontId="11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center" vertical="top" wrapText="1"/>
    </xf>
    <xf numFmtId="2" fontId="138" fillId="0" borderId="15" xfId="0" applyNumberFormat="1" applyFont="1" applyFill="1" applyBorder="1" applyAlignment="1" applyProtection="1">
      <alignment horizontal="center" vertical="top" wrapText="1" shrinkToFit="1"/>
    </xf>
    <xf numFmtId="2" fontId="138" fillId="2" borderId="15" xfId="0" applyNumberFormat="1" applyFont="1" applyFill="1" applyBorder="1" applyAlignment="1" applyProtection="1">
      <alignment horizontal="center" vertical="top" wrapText="1" shrinkToFit="1"/>
    </xf>
    <xf numFmtId="0" fontId="8" fillId="0" borderId="19" xfId="0" applyFont="1" applyFill="1" applyBorder="1" applyAlignment="1" applyProtection="1">
      <alignment horizontal="center" vertical="top" shrinkToFit="1"/>
    </xf>
    <xf numFmtId="0" fontId="131" fillId="0" borderId="1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horizontal="center" vertical="top" shrinkToFit="1"/>
    </xf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center" vertical="top" shrinkToFit="1"/>
      <protection locked="0"/>
    </xf>
    <xf numFmtId="2" fontId="5" fillId="0" borderId="0" xfId="0" applyNumberFormat="1" applyFont="1" applyFill="1" applyBorder="1" applyAlignment="1" applyProtection="1">
      <alignment horizontal="center" vertical="top" shrinkToFit="1"/>
    </xf>
    <xf numFmtId="0" fontId="9" fillId="0" borderId="0" xfId="0" applyFont="1" applyFill="1" applyBorder="1" applyAlignment="1" applyProtection="1">
      <alignment horizontal="center" vertical="top" wrapText="1"/>
    </xf>
    <xf numFmtId="2" fontId="5" fillId="0" borderId="0" xfId="0" applyNumberFormat="1" applyFont="1" applyFill="1" applyBorder="1" applyAlignment="1" applyProtection="1">
      <alignment horizontal="center" vertical="center" shrinkToFit="1"/>
    </xf>
    <xf numFmtId="1" fontId="5" fillId="0" borderId="0" xfId="0" applyNumberFormat="1" applyFont="1" applyFill="1" applyBorder="1" applyAlignment="1" applyProtection="1">
      <alignment horizontal="center" vertical="top" shrinkToFit="1"/>
    </xf>
    <xf numFmtId="1" fontId="5" fillId="10" borderId="20" xfId="0" applyNumberFormat="1" applyFont="1" applyFill="1" applyBorder="1" applyAlignment="1" applyProtection="1">
      <alignment horizontal="center" vertical="top" shrinkToFit="1"/>
    </xf>
    <xf numFmtId="0" fontId="138" fillId="0" borderId="0" xfId="0" applyFont="1" applyFill="1" applyBorder="1" applyAlignment="1" applyProtection="1">
      <alignment horizontal="center" vertical="top" wrapText="1" shrinkToFit="1"/>
    </xf>
    <xf numFmtId="0" fontId="5" fillId="0" borderId="20" xfId="0" applyFont="1" applyFill="1" applyBorder="1" applyAlignment="1" applyProtection="1">
      <alignment horizontal="center" vertical="top" shrinkToFit="1"/>
    </xf>
    <xf numFmtId="0" fontId="19" fillId="0" borderId="20" xfId="0" applyFont="1" applyFill="1" applyBorder="1" applyAlignment="1" applyProtection="1">
      <alignment horizontal="center" vertical="top" shrinkToFit="1"/>
    </xf>
    <xf numFmtId="1" fontId="19" fillId="10" borderId="20" xfId="0" applyNumberFormat="1" applyFont="1" applyFill="1" applyBorder="1" applyAlignment="1" applyProtection="1">
      <alignment horizontal="center" vertical="top" shrinkToFit="1"/>
    </xf>
    <xf numFmtId="0" fontId="138" fillId="0" borderId="20" xfId="0" applyFont="1" applyFill="1" applyBorder="1" applyAlignment="1" applyProtection="1">
      <alignment horizontal="center" vertical="top" wrapText="1" shrinkToFit="1"/>
    </xf>
    <xf numFmtId="0" fontId="10" fillId="2" borderId="2" xfId="0" applyFont="1" applyFill="1" applyBorder="1" applyAlignment="1" applyProtection="1">
      <alignment vertical="top"/>
    </xf>
    <xf numFmtId="0" fontId="10" fillId="2" borderId="2" xfId="0" applyFont="1" applyFill="1" applyBorder="1" applyAlignment="1" applyProtection="1">
      <alignment horizontal="center" vertical="top"/>
    </xf>
    <xf numFmtId="0" fontId="35" fillId="4" borderId="2" xfId="0" applyFont="1" applyFill="1" applyBorder="1" applyAlignment="1" applyProtection="1">
      <alignment vertical="top"/>
    </xf>
    <xf numFmtId="0" fontId="17" fillId="2" borderId="2" xfId="0" applyFont="1" applyFill="1" applyBorder="1" applyAlignment="1" applyProtection="1"/>
    <xf numFmtId="2" fontId="2" fillId="2" borderId="2" xfId="0" applyNumberFormat="1" applyFont="1" applyFill="1" applyBorder="1" applyAlignment="1" applyProtection="1">
      <alignment horizontal="center" vertical="center" shrinkToFit="1"/>
    </xf>
    <xf numFmtId="0" fontId="35" fillId="2" borderId="2" xfId="0" applyFont="1" applyFill="1" applyBorder="1" applyAlignment="1" applyProtection="1">
      <alignment vertical="top"/>
    </xf>
    <xf numFmtId="2" fontId="2" fillId="22" borderId="2" xfId="0" applyNumberFormat="1" applyFont="1" applyFill="1" applyBorder="1" applyAlignment="1">
      <alignment horizontal="center" vertical="center" shrinkToFit="1"/>
    </xf>
    <xf numFmtId="0" fontId="123" fillId="2" borderId="2" xfId="0" applyFont="1" applyFill="1" applyBorder="1" applyAlignment="1" applyProtection="1"/>
    <xf numFmtId="0" fontId="21" fillId="2" borderId="2" xfId="0" applyFont="1" applyFill="1" applyBorder="1" applyAlignment="1" applyProtection="1">
      <alignment vertical="top"/>
    </xf>
    <xf numFmtId="0" fontId="4" fillId="2" borderId="2" xfId="0" applyFont="1" applyFill="1" applyBorder="1" applyAlignment="1" applyProtection="1">
      <alignment horizontal="right" vertical="top"/>
    </xf>
    <xf numFmtId="0" fontId="36" fillId="2" borderId="2" xfId="0" applyFont="1" applyFill="1" applyBorder="1" applyAlignment="1" applyProtection="1">
      <alignment vertical="top"/>
    </xf>
    <xf numFmtId="2" fontId="10" fillId="2" borderId="2" xfId="0" applyNumberFormat="1" applyFont="1" applyFill="1" applyBorder="1" applyAlignment="1" applyProtection="1">
      <alignment horizontal="center" vertical="center" shrinkToFit="1"/>
    </xf>
    <xf numFmtId="1" fontId="10" fillId="2" borderId="2" xfId="0" applyNumberFormat="1" applyFont="1" applyFill="1" applyBorder="1" applyAlignment="1" applyProtection="1">
      <alignment horizontal="center" vertical="center" shrinkToFit="1"/>
    </xf>
    <xf numFmtId="1" fontId="18" fillId="2" borderId="2" xfId="0" applyNumberFormat="1" applyFont="1" applyFill="1" applyBorder="1" applyAlignment="1" applyProtection="1">
      <alignment horizontal="center" vertical="center" shrinkToFit="1"/>
    </xf>
    <xf numFmtId="0" fontId="37" fillId="2" borderId="2" xfId="0" applyNumberFormat="1" applyFont="1" applyFill="1" applyBorder="1" applyAlignment="1" applyProtection="1">
      <alignment vertical="top"/>
    </xf>
    <xf numFmtId="0" fontId="38" fillId="2" borderId="2" xfId="0" applyFont="1" applyFill="1" applyBorder="1" applyAlignment="1" applyProtection="1">
      <alignment horizontal="center" vertical="center" shrinkToFit="1"/>
    </xf>
    <xf numFmtId="0" fontId="10" fillId="21" borderId="2" xfId="0" applyFont="1" applyFill="1" applyBorder="1" applyAlignment="1">
      <alignment horizontal="center" vertical="center" shrinkToFit="1"/>
    </xf>
    <xf numFmtId="0" fontId="33" fillId="2" borderId="2" xfId="0" applyFont="1" applyFill="1" applyBorder="1" applyAlignment="1" applyProtection="1">
      <alignment vertical="top"/>
    </xf>
    <xf numFmtId="0" fontId="41" fillId="0" borderId="0" xfId="0" applyFont="1" applyFill="1" applyAlignment="1" applyProtection="1">
      <alignment horizontal="center" vertical="top" wrapText="1"/>
      <protection locked="0"/>
    </xf>
    <xf numFmtId="0" fontId="25" fillId="0" borderId="0" xfId="0" applyNumberFormat="1" applyFont="1" applyFill="1" applyAlignment="1" applyProtection="1">
      <alignment vertical="top"/>
      <protection locked="0"/>
    </xf>
    <xf numFmtId="0" fontId="6" fillId="0" borderId="0" xfId="0" applyFont="1" applyFill="1" applyAlignment="1" applyProtection="1">
      <alignment horizontal="center" vertical="top"/>
      <protection locked="0"/>
    </xf>
    <xf numFmtId="0" fontId="41" fillId="2" borderId="0" xfId="0" applyFont="1" applyFill="1" applyAlignment="1" applyProtection="1">
      <alignment horizontal="center" vertical="top" wrapText="1"/>
      <protection locked="0"/>
    </xf>
    <xf numFmtId="0" fontId="6" fillId="2" borderId="0" xfId="0" applyFont="1" applyFill="1" applyAlignment="1" applyProtection="1">
      <alignment horizontal="center" vertical="top"/>
      <protection locked="0"/>
    </xf>
    <xf numFmtId="0" fontId="15" fillId="4" borderId="2" xfId="0" applyFont="1" applyFill="1" applyBorder="1" applyAlignment="1" applyProtection="1">
      <alignment horizontal="center" vertical="top"/>
      <protection locked="0"/>
    </xf>
    <xf numFmtId="0" fontId="11" fillId="4" borderId="50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50" xfId="0" applyNumberFormat="1" applyFont="1" applyFill="1" applyBorder="1" applyAlignment="1" applyProtection="1">
      <alignment horizontal="center" vertical="center"/>
      <protection locked="0"/>
    </xf>
    <xf numFmtId="0" fontId="11" fillId="4" borderId="15" xfId="0" applyFont="1" applyFill="1" applyBorder="1" applyAlignment="1" applyProtection="1">
      <alignment horizontal="left" vertical="top" wrapText="1"/>
    </xf>
    <xf numFmtId="0" fontId="11" fillId="4" borderId="15" xfId="0" applyFont="1" applyFill="1" applyBorder="1" applyAlignment="1" applyProtection="1">
      <alignment horizontal="center" vertical="center" shrinkToFit="1"/>
    </xf>
    <xf numFmtId="2" fontId="41" fillId="0" borderId="19" xfId="0" applyNumberFormat="1" applyFont="1" applyFill="1" applyBorder="1" applyAlignment="1" applyProtection="1">
      <alignment horizontal="center" vertical="top" shrinkToFit="1"/>
    </xf>
    <xf numFmtId="0" fontId="41" fillId="0" borderId="15" xfId="0" applyFont="1" applyFill="1" applyBorder="1" applyAlignment="1" applyProtection="1">
      <alignment horizontal="center" vertical="top" wrapText="1" shrinkToFit="1"/>
    </xf>
    <xf numFmtId="2" fontId="41" fillId="0" borderId="19" xfId="0" applyNumberFormat="1" applyFont="1" applyBorder="1" applyAlignment="1">
      <alignment horizontal="center" vertical="top" shrinkToFit="1"/>
    </xf>
    <xf numFmtId="2" fontId="41" fillId="0" borderId="23" xfId="0" applyNumberFormat="1" applyFont="1" applyBorder="1" applyAlignment="1">
      <alignment horizontal="center" vertical="top" shrinkToFit="1"/>
    </xf>
    <xf numFmtId="2" fontId="70" fillId="0" borderId="19" xfId="0" applyNumberFormat="1" applyFont="1" applyFill="1" applyBorder="1" applyAlignment="1" applyProtection="1">
      <alignment horizontal="center" vertical="top" shrinkToFit="1"/>
    </xf>
    <xf numFmtId="2" fontId="69" fillId="0" borderId="19" xfId="0" applyNumberFormat="1" applyFont="1" applyFill="1" applyBorder="1" applyAlignment="1" applyProtection="1">
      <alignment horizontal="center" vertical="top" shrinkToFit="1"/>
    </xf>
    <xf numFmtId="2" fontId="15" fillId="10" borderId="19" xfId="0" applyNumberFormat="1" applyFont="1" applyFill="1" applyBorder="1" applyAlignment="1" applyProtection="1">
      <alignment horizontal="center" vertical="top" shrinkToFit="1"/>
    </xf>
    <xf numFmtId="2" fontId="69" fillId="10" borderId="19" xfId="0" applyNumberFormat="1" applyFont="1" applyFill="1" applyBorder="1" applyAlignment="1" applyProtection="1">
      <alignment horizontal="center" vertical="top" shrinkToFit="1"/>
    </xf>
    <xf numFmtId="2" fontId="54" fillId="0" borderId="19" xfId="0" applyNumberFormat="1" applyFont="1" applyFill="1" applyBorder="1" applyAlignment="1" applyProtection="1">
      <alignment horizontal="center" vertical="top" shrinkToFit="1"/>
    </xf>
    <xf numFmtId="187" fontId="41" fillId="0" borderId="19" xfId="0" applyNumberFormat="1" applyFont="1" applyFill="1" applyBorder="1" applyAlignment="1" applyProtection="1">
      <alignment horizontal="center" vertical="top" shrinkToFit="1"/>
    </xf>
    <xf numFmtId="187" fontId="70" fillId="0" borderId="19" xfId="0" applyNumberFormat="1" applyFont="1" applyFill="1" applyBorder="1" applyAlignment="1" applyProtection="1">
      <alignment horizontal="center" vertical="top" shrinkToFit="1"/>
    </xf>
    <xf numFmtId="187" fontId="69" fillId="0" borderId="19" xfId="0" applyNumberFormat="1" applyFont="1" applyFill="1" applyBorder="1" applyAlignment="1" applyProtection="1">
      <alignment horizontal="center" vertical="top" shrinkToFit="1"/>
    </xf>
    <xf numFmtId="0" fontId="140" fillId="0" borderId="19" xfId="0" applyFont="1" applyFill="1" applyBorder="1" applyAlignment="1" applyProtection="1">
      <alignment horizontal="center" vertical="top" wrapText="1" shrinkToFit="1"/>
      <protection locked="0"/>
    </xf>
    <xf numFmtId="1" fontId="41" fillId="0" borderId="19" xfId="0" applyNumberFormat="1" applyFont="1" applyFill="1" applyBorder="1" applyAlignment="1" applyProtection="1">
      <alignment horizontal="center" vertical="top" shrinkToFit="1"/>
    </xf>
    <xf numFmtId="1" fontId="41" fillId="0" borderId="19" xfId="0" applyNumberFormat="1" applyFont="1" applyBorder="1" applyAlignment="1">
      <alignment horizontal="center" vertical="top" shrinkToFit="1"/>
    </xf>
    <xf numFmtId="1" fontId="70" fillId="0" borderId="19" xfId="0" applyNumberFormat="1" applyFont="1" applyFill="1" applyBorder="1" applyAlignment="1" applyProtection="1">
      <alignment horizontal="center" vertical="top" shrinkToFit="1"/>
    </xf>
    <xf numFmtId="1" fontId="15" fillId="10" borderId="19" xfId="0" applyNumberFormat="1" applyFont="1" applyFill="1" applyBorder="1" applyAlignment="1" applyProtection="1">
      <alignment horizontal="center" vertical="top" shrinkToFit="1"/>
    </xf>
    <xf numFmtId="1" fontId="69" fillId="10" borderId="19" xfId="0" applyNumberFormat="1" applyFont="1" applyFill="1" applyBorder="1" applyAlignment="1" applyProtection="1">
      <alignment horizontal="center" vertical="top" shrinkToFit="1"/>
    </xf>
    <xf numFmtId="1" fontId="15" fillId="4" borderId="19" xfId="0" applyNumberFormat="1" applyFont="1" applyFill="1" applyBorder="1" applyAlignment="1" applyProtection="1">
      <alignment horizontal="center" vertical="top" shrinkToFit="1"/>
    </xf>
    <xf numFmtId="1" fontId="41" fillId="4" borderId="19" xfId="0" applyNumberFormat="1" applyFont="1" applyFill="1" applyBorder="1" applyAlignment="1" applyProtection="1">
      <alignment horizontal="center" vertical="top" shrinkToFit="1"/>
    </xf>
    <xf numFmtId="1" fontId="15" fillId="22" borderId="19" xfId="0" applyNumberFormat="1" applyFont="1" applyFill="1" applyBorder="1" applyAlignment="1">
      <alignment horizontal="center" vertical="top" shrinkToFit="1"/>
    </xf>
    <xf numFmtId="2" fontId="15" fillId="22" borderId="23" xfId="0" applyNumberFormat="1" applyFont="1" applyFill="1" applyBorder="1" applyAlignment="1">
      <alignment horizontal="center" vertical="top" shrinkToFit="1"/>
    </xf>
    <xf numFmtId="1" fontId="69" fillId="4" borderId="19" xfId="0" applyNumberFormat="1" applyFont="1" applyFill="1" applyBorder="1" applyAlignment="1" applyProtection="1">
      <alignment horizontal="center" vertical="top" shrinkToFit="1"/>
    </xf>
    <xf numFmtId="2" fontId="69" fillId="4" borderId="19" xfId="0" applyNumberFormat="1" applyFont="1" applyFill="1" applyBorder="1" applyAlignment="1" applyProtection="1">
      <alignment horizontal="center" vertical="top" shrinkToFit="1"/>
    </xf>
    <xf numFmtId="187" fontId="41" fillId="0" borderId="19" xfId="1" applyFont="1" applyFill="1" applyBorder="1" applyAlignment="1" applyProtection="1">
      <alignment horizontal="center" vertical="top" shrinkToFit="1"/>
    </xf>
    <xf numFmtId="187" fontId="15" fillId="0" borderId="19" xfId="1" applyFont="1" applyFill="1" applyBorder="1" applyAlignment="1" applyProtection="1">
      <alignment horizontal="center" vertical="top" shrinkToFit="1"/>
    </xf>
    <xf numFmtId="187" fontId="41" fillId="0" borderId="19" xfId="0" applyNumberFormat="1" applyFont="1" applyBorder="1" applyAlignment="1">
      <alignment horizontal="center" vertical="top" shrinkToFit="1"/>
    </xf>
    <xf numFmtId="187" fontId="41" fillId="0" borderId="23" xfId="0" applyNumberFormat="1" applyFont="1" applyBorder="1" applyAlignment="1">
      <alignment horizontal="center" vertical="top" shrinkToFit="1"/>
    </xf>
    <xf numFmtId="187" fontId="70" fillId="0" borderId="19" xfId="1" applyFont="1" applyFill="1" applyBorder="1" applyAlignment="1" applyProtection="1">
      <alignment horizontal="center" vertical="top" shrinkToFit="1"/>
    </xf>
    <xf numFmtId="194" fontId="69" fillId="0" borderId="19" xfId="1" applyNumberFormat="1" applyFont="1" applyFill="1" applyBorder="1" applyAlignment="1" applyProtection="1">
      <alignment horizontal="center" vertical="top" shrinkToFit="1"/>
    </xf>
    <xf numFmtId="0" fontId="41" fillId="4" borderId="15" xfId="0" applyFont="1" applyFill="1" applyBorder="1" applyAlignment="1" applyProtection="1">
      <alignment horizontal="center" vertical="top" wrapText="1" shrinkToFit="1"/>
    </xf>
    <xf numFmtId="0" fontId="41" fillId="4" borderId="23" xfId="0" applyFont="1" applyFill="1" applyBorder="1" applyAlignment="1" applyProtection="1">
      <alignment horizontal="center" vertical="top" shrinkToFit="1"/>
    </xf>
    <xf numFmtId="2" fontId="70" fillId="4" borderId="19" xfId="0" applyNumberFormat="1" applyFont="1" applyFill="1" applyBorder="1" applyAlignment="1" applyProtection="1">
      <alignment horizontal="center" vertical="top" shrinkToFit="1"/>
    </xf>
    <xf numFmtId="1" fontId="41" fillId="2" borderId="19" xfId="0" applyNumberFormat="1" applyFont="1" applyFill="1" applyBorder="1" applyAlignment="1" applyProtection="1">
      <alignment horizontal="center" vertical="top" shrinkToFit="1"/>
    </xf>
    <xf numFmtId="2" fontId="15" fillId="2" borderId="19" xfId="0" applyNumberFormat="1" applyFont="1" applyFill="1" applyBorder="1" applyAlignment="1" applyProtection="1">
      <alignment horizontal="center" vertical="top" shrinkToFit="1"/>
    </xf>
    <xf numFmtId="0" fontId="41" fillId="2" borderId="15" xfId="0" applyFont="1" applyFill="1" applyBorder="1" applyAlignment="1" applyProtection="1">
      <alignment horizontal="center" vertical="top" wrapText="1" shrinkToFit="1"/>
    </xf>
    <xf numFmtId="2" fontId="41" fillId="2" borderId="19" xfId="0" applyNumberFormat="1" applyFont="1" applyFill="1" applyBorder="1" applyAlignment="1" applyProtection="1">
      <alignment horizontal="center" vertical="top" shrinkToFit="1"/>
    </xf>
    <xf numFmtId="0" fontId="41" fillId="2" borderId="19" xfId="0" applyFont="1" applyFill="1" applyBorder="1" applyAlignment="1" applyProtection="1">
      <alignment horizontal="center" vertical="top" shrinkToFit="1"/>
    </xf>
    <xf numFmtId="0" fontId="41" fillId="30" borderId="19" xfId="0" applyFont="1" applyFill="1" applyBorder="1" applyAlignment="1">
      <alignment horizontal="center" vertical="top" shrinkToFit="1"/>
    </xf>
    <xf numFmtId="2" fontId="15" fillId="30" borderId="23" xfId="0" applyNumberFormat="1" applyFont="1" applyFill="1" applyBorder="1" applyAlignment="1">
      <alignment horizontal="center" vertical="top" shrinkToFit="1"/>
    </xf>
    <xf numFmtId="1" fontId="70" fillId="2" borderId="19" xfId="0" applyNumberFormat="1" applyFont="1" applyFill="1" applyBorder="1" applyAlignment="1" applyProtection="1">
      <alignment horizontal="center" vertical="top" shrinkToFit="1"/>
    </xf>
    <xf numFmtId="2" fontId="69" fillId="2" borderId="19" xfId="0" applyNumberFormat="1" applyFont="1" applyFill="1" applyBorder="1" applyAlignment="1" applyProtection="1">
      <alignment horizontal="center" vertical="top" shrinkToFit="1"/>
    </xf>
    <xf numFmtId="0" fontId="70" fillId="4" borderId="19" xfId="0" applyFont="1" applyFill="1" applyBorder="1" applyAlignment="1" applyProtection="1">
      <alignment horizontal="center" vertical="top" shrinkToFit="1"/>
    </xf>
    <xf numFmtId="0" fontId="41" fillId="21" borderId="19" xfId="0" applyFont="1" applyFill="1" applyBorder="1" applyAlignment="1">
      <alignment horizontal="center" vertical="top" shrinkToFit="1"/>
    </xf>
    <xf numFmtId="2" fontId="15" fillId="21" borderId="23" xfId="0" applyNumberFormat="1" applyFont="1" applyFill="1" applyBorder="1" applyAlignment="1">
      <alignment horizontal="center" vertical="top" shrinkToFit="1"/>
    </xf>
    <xf numFmtId="0" fontId="70" fillId="2" borderId="19" xfId="0" applyFont="1" applyFill="1" applyBorder="1" applyAlignment="1" applyProtection="1">
      <alignment horizontal="center" vertical="top" shrinkToFit="1"/>
    </xf>
    <xf numFmtId="2" fontId="15" fillId="22" borderId="19" xfId="0" applyNumberFormat="1" applyFont="1" applyFill="1" applyBorder="1" applyAlignment="1">
      <alignment horizontal="center" vertical="top" shrinkToFit="1"/>
    </xf>
    <xf numFmtId="1" fontId="70" fillId="4" borderId="19" xfId="0" applyNumberFormat="1" applyFont="1" applyFill="1" applyBorder="1" applyAlignment="1" applyProtection="1">
      <alignment horizontal="center" vertical="top" shrinkToFit="1"/>
    </xf>
    <xf numFmtId="0" fontId="41" fillId="0" borderId="19" xfId="0" applyFont="1" applyBorder="1" applyAlignment="1">
      <alignment horizontal="center" vertical="top" shrinkToFit="1"/>
    </xf>
    <xf numFmtId="0" fontId="70" fillId="0" borderId="19" xfId="0" applyFont="1" applyFill="1" applyBorder="1" applyAlignment="1" applyProtection="1">
      <alignment horizontal="center" vertical="top" shrinkToFit="1"/>
    </xf>
    <xf numFmtId="2" fontId="41" fillId="0" borderId="15" xfId="0" applyNumberFormat="1" applyFont="1" applyFill="1" applyBorder="1" applyAlignment="1" applyProtection="1">
      <alignment horizontal="center" vertical="top" wrapText="1" shrinkToFit="1"/>
    </xf>
    <xf numFmtId="2" fontId="41" fillId="2" borderId="15" xfId="0" applyNumberFormat="1" applyFont="1" applyFill="1" applyBorder="1" applyAlignment="1" applyProtection="1">
      <alignment horizontal="center" vertical="top" wrapText="1" shrinkToFit="1"/>
    </xf>
    <xf numFmtId="0" fontId="140" fillId="0" borderId="19" xfId="0" applyFont="1" applyFill="1" applyBorder="1" applyAlignment="1" applyProtection="1">
      <alignment horizontal="center" vertical="top" wrapText="1" shrinkToFit="1"/>
    </xf>
    <xf numFmtId="0" fontId="3" fillId="2" borderId="0" xfId="2" applyFont="1" applyFill="1" applyAlignment="1">
      <alignment vertical="top"/>
    </xf>
    <xf numFmtId="0" fontId="3" fillId="2" borderId="0" xfId="2" applyFont="1" applyFill="1" applyBorder="1" applyAlignment="1">
      <alignment horizontal="left" vertical="top" shrinkToFit="1"/>
    </xf>
    <xf numFmtId="0" fontId="4" fillId="2" borderId="0" xfId="2" applyFont="1" applyFill="1" applyAlignment="1">
      <alignment vertical="top"/>
    </xf>
    <xf numFmtId="2" fontId="10" fillId="0" borderId="19" xfId="0" applyNumberFormat="1" applyFont="1" applyFill="1" applyBorder="1" applyAlignment="1" applyProtection="1">
      <alignment horizontal="center" vertical="center" wrapText="1"/>
    </xf>
    <xf numFmtId="10" fontId="3" fillId="2" borderId="19" xfId="6" applyNumberFormat="1" applyFont="1" applyFill="1" applyBorder="1" applyAlignment="1" applyProtection="1">
      <alignment horizontal="center" vertical="center" wrapText="1"/>
    </xf>
    <xf numFmtId="0" fontId="69" fillId="4" borderId="18" xfId="0" applyFont="1" applyFill="1" applyBorder="1" applyAlignment="1" applyProtection="1">
      <alignment horizontal="left" vertical="top"/>
    </xf>
    <xf numFmtId="187" fontId="3" fillId="0" borderId="19" xfId="1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top" wrapText="1"/>
    </xf>
    <xf numFmtId="9" fontId="3" fillId="0" borderId="19" xfId="6" applyFont="1" applyFill="1" applyBorder="1" applyAlignment="1" applyProtection="1">
      <alignment horizontal="center" vertical="center" wrapText="1"/>
    </xf>
    <xf numFmtId="0" fontId="15" fillId="12" borderId="19" xfId="0" applyFont="1" applyFill="1" applyBorder="1" applyAlignment="1" applyProtection="1">
      <alignment horizontal="center" vertical="top" wrapText="1"/>
    </xf>
    <xf numFmtId="0" fontId="4" fillId="0" borderId="19" xfId="0" applyFont="1" applyFill="1" applyBorder="1" applyAlignment="1" applyProtection="1">
      <alignment vertical="top" wrapText="1"/>
    </xf>
    <xf numFmtId="0" fontId="41" fillId="0" borderId="19" xfId="0" applyFont="1" applyFill="1" applyBorder="1" applyAlignment="1" applyProtection="1">
      <alignment horizontal="center" vertical="top" wrapText="1"/>
    </xf>
    <xf numFmtId="0" fontId="11" fillId="2" borderId="19" xfId="0" applyFont="1" applyFill="1" applyBorder="1" applyAlignment="1" applyProtection="1">
      <alignment horizontal="center" vertical="top" wrapText="1"/>
    </xf>
    <xf numFmtId="0" fontId="11" fillId="0" borderId="19" xfId="0" applyFont="1" applyFill="1" applyBorder="1" applyAlignment="1" applyProtection="1">
      <alignment horizontal="center" vertical="top" wrapText="1"/>
      <protection locked="0"/>
    </xf>
    <xf numFmtId="0" fontId="44" fillId="0" borderId="19" xfId="0" applyFont="1" applyBorder="1" applyAlignment="1">
      <alignment vertical="top" wrapText="1"/>
    </xf>
    <xf numFmtId="0" fontId="26" fillId="2" borderId="19" xfId="0" applyFont="1" applyFill="1" applyBorder="1" applyAlignment="1" applyProtection="1">
      <alignment horizontal="center" vertical="top" wrapText="1"/>
      <protection locked="0"/>
    </xf>
    <xf numFmtId="2" fontId="42" fillId="2" borderId="19" xfId="0" applyNumberFormat="1" applyFont="1" applyFill="1" applyBorder="1" applyAlignment="1" applyProtection="1">
      <alignment horizontal="center" vertical="top" shrinkToFit="1"/>
      <protection locked="0"/>
    </xf>
    <xf numFmtId="0" fontId="128" fillId="2" borderId="19" xfId="0" applyFont="1" applyFill="1" applyBorder="1" applyAlignment="1" applyProtection="1">
      <alignment horizontal="center" vertical="top" wrapText="1"/>
      <protection locked="0"/>
    </xf>
    <xf numFmtId="0" fontId="69" fillId="4" borderId="19" xfId="0" applyFont="1" applyFill="1" applyBorder="1" applyAlignment="1" applyProtection="1">
      <alignment horizontal="left" vertical="top"/>
    </xf>
    <xf numFmtId="0" fontId="83" fillId="0" borderId="19" xfId="0" applyFont="1" applyFill="1" applyBorder="1" applyAlignment="1" applyProtection="1">
      <alignment horizontal="left" vertical="top" wrapText="1"/>
    </xf>
    <xf numFmtId="0" fontId="4" fillId="0" borderId="19" xfId="0" applyFont="1" applyFill="1" applyBorder="1" applyAlignment="1" applyProtection="1">
      <alignment horizontal="left" vertical="top" shrinkToFit="1"/>
    </xf>
    <xf numFmtId="0" fontId="24" fillId="2" borderId="19" xfId="0" applyFont="1" applyFill="1" applyBorder="1" applyAlignment="1" applyProtection="1">
      <alignment horizontal="left" vertical="top" wrapText="1"/>
    </xf>
    <xf numFmtId="0" fontId="19" fillId="2" borderId="19" xfId="0" applyFont="1" applyFill="1" applyBorder="1" applyAlignment="1" applyProtection="1">
      <alignment horizontal="center" vertical="top" wrapText="1"/>
    </xf>
    <xf numFmtId="0" fontId="11" fillId="2" borderId="50" xfId="0" applyFont="1" applyFill="1" applyBorder="1" applyAlignment="1" applyProtection="1">
      <alignment horizontal="center" vertical="top" wrapText="1"/>
    </xf>
    <xf numFmtId="0" fontId="4" fillId="0" borderId="19" xfId="0" applyFont="1" applyFill="1" applyBorder="1" applyAlignment="1" applyProtection="1">
      <alignment vertical="top"/>
    </xf>
    <xf numFmtId="2" fontId="4" fillId="0" borderId="19" xfId="0" applyNumberFormat="1" applyFont="1" applyFill="1" applyBorder="1" applyAlignment="1" applyProtection="1">
      <alignment horizontal="center" vertical="top"/>
    </xf>
    <xf numFmtId="2" fontId="27" fillId="2" borderId="19" xfId="0" applyNumberFormat="1" applyFont="1" applyFill="1" applyBorder="1" applyAlignment="1" applyProtection="1">
      <alignment horizontal="center" vertical="center" shrinkToFit="1"/>
      <protection locked="0"/>
    </xf>
    <xf numFmtId="2" fontId="27" fillId="0" borderId="19" xfId="0" applyNumberFormat="1" applyFont="1" applyFill="1" applyBorder="1" applyAlignment="1" applyProtection="1">
      <alignment horizontal="center" vertical="center"/>
    </xf>
    <xf numFmtId="2" fontId="27" fillId="0" borderId="19" xfId="0" applyNumberFormat="1" applyFont="1" applyFill="1" applyBorder="1" applyAlignment="1" applyProtection="1">
      <alignment horizontal="center" vertical="center" shrinkToFit="1"/>
    </xf>
    <xf numFmtId="2" fontId="27" fillId="0" borderId="19" xfId="0" applyNumberFormat="1" applyFont="1" applyFill="1" applyBorder="1" applyAlignment="1" applyProtection="1">
      <alignment horizontal="center" vertical="center" shrinkToFit="1"/>
      <protection locked="0"/>
    </xf>
    <xf numFmtId="1" fontId="27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9" xfId="0" applyNumberFormat="1" applyFont="1" applyFill="1" applyBorder="1" applyAlignment="1" applyProtection="1">
      <alignment horizontal="right" vertical="center" shrinkToFit="1"/>
      <protection locked="0"/>
    </xf>
    <xf numFmtId="187" fontId="3" fillId="0" borderId="19" xfId="1" applyFont="1" applyFill="1" applyBorder="1" applyAlignment="1" applyProtection="1">
      <alignment horizontal="center" vertical="center" shrinkToFit="1"/>
    </xf>
    <xf numFmtId="2" fontId="4" fillId="0" borderId="19" xfId="0" applyNumberFormat="1" applyFont="1" applyFill="1" applyBorder="1" applyAlignment="1" applyProtection="1">
      <alignment horizontal="center" vertical="center"/>
    </xf>
    <xf numFmtId="2" fontId="3" fillId="0" borderId="50" xfId="0" applyNumberFormat="1" applyFont="1" applyFill="1" applyBorder="1" applyAlignment="1" applyProtection="1">
      <alignment horizontal="center" vertical="center" shrinkToFit="1"/>
    </xf>
    <xf numFmtId="2" fontId="3" fillId="2" borderId="50" xfId="0" applyNumberFormat="1" applyFont="1" applyFill="1" applyBorder="1" applyAlignment="1" applyProtection="1">
      <alignment horizontal="center" vertical="center" shrinkToFit="1"/>
    </xf>
    <xf numFmtId="0" fontId="141" fillId="0" borderId="19" xfId="0" applyFont="1" applyFill="1" applyBorder="1" applyAlignment="1" applyProtection="1">
      <alignment horizontal="left" vertical="top" wrapText="1"/>
    </xf>
    <xf numFmtId="193" fontId="3" fillId="0" borderId="19" xfId="1" applyNumberFormat="1" applyFont="1" applyFill="1" applyBorder="1" applyAlignment="1" applyProtection="1">
      <alignment horizontal="center" vertical="center" shrinkToFit="1"/>
    </xf>
    <xf numFmtId="191" fontId="3" fillId="0" borderId="19" xfId="1" applyNumberFormat="1" applyFont="1" applyFill="1" applyBorder="1" applyAlignment="1" applyProtection="1">
      <alignment horizontal="center" vertical="center" shrinkToFit="1"/>
    </xf>
    <xf numFmtId="193" fontId="3" fillId="0" borderId="19" xfId="1" applyNumberFormat="1" applyFont="1" applyFill="1" applyBorder="1" applyAlignment="1" applyProtection="1">
      <alignment horizontal="center" vertical="center" wrapText="1"/>
    </xf>
    <xf numFmtId="191" fontId="3" fillId="0" borderId="19" xfId="1" applyNumberFormat="1" applyFont="1" applyFill="1" applyBorder="1" applyAlignment="1" applyProtection="1">
      <alignment horizontal="center" vertical="center" wrapText="1"/>
    </xf>
    <xf numFmtId="1" fontId="3" fillId="0" borderId="50" xfId="0" applyNumberFormat="1" applyFont="1" applyFill="1" applyBorder="1" applyAlignment="1" applyProtection="1">
      <alignment horizontal="center" vertical="center" shrinkToFit="1"/>
    </xf>
    <xf numFmtId="187" fontId="67" fillId="4" borderId="0" xfId="1" applyFont="1" applyFill="1" applyBorder="1" applyAlignment="1" applyProtection="1">
      <alignment vertical="top"/>
    </xf>
    <xf numFmtId="0" fontId="7" fillId="26" borderId="2" xfId="0" applyFont="1" applyFill="1" applyBorder="1" applyAlignment="1" applyProtection="1">
      <alignment horizontal="center" vertical="center"/>
      <protection locked="0"/>
    </xf>
    <xf numFmtId="0" fontId="7" fillId="26" borderId="2" xfId="0" applyFont="1" applyFill="1" applyBorder="1" applyAlignment="1" applyProtection="1">
      <alignment horizontal="center" vertical="center"/>
      <protection locked="0"/>
    </xf>
    <xf numFmtId="0" fontId="125" fillId="12" borderId="19" xfId="0" applyFont="1" applyFill="1" applyBorder="1" applyAlignment="1" applyProtection="1">
      <alignment horizontal="center" vertical="center" shrinkToFit="1"/>
    </xf>
    <xf numFmtId="0" fontId="10" fillId="2" borderId="19" xfId="0" applyFont="1" applyFill="1" applyBorder="1" applyAlignment="1" applyProtection="1">
      <alignment horizontal="center" vertical="center" wrapText="1"/>
    </xf>
    <xf numFmtId="2" fontId="32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3" fillId="26" borderId="2" xfId="0" applyFont="1" applyFill="1" applyBorder="1" applyAlignment="1" applyProtection="1">
      <alignment horizontal="center" vertical="top"/>
      <protection locked="0"/>
    </xf>
    <xf numFmtId="0" fontId="7" fillId="26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6" borderId="2" xfId="0" applyNumberFormat="1" applyFont="1" applyFill="1" applyBorder="1" applyAlignment="1" applyProtection="1">
      <alignment horizontal="center" vertical="center"/>
      <protection locked="0"/>
    </xf>
    <xf numFmtId="0" fontId="3" fillId="14" borderId="19" xfId="0" applyFont="1" applyFill="1" applyBorder="1" applyAlignment="1" applyProtection="1">
      <alignment horizontal="center" vertical="top" wrapText="1"/>
    </xf>
    <xf numFmtId="0" fontId="3" fillId="14" borderId="19" xfId="0" applyFont="1" applyFill="1" applyBorder="1" applyAlignment="1" applyProtection="1">
      <alignment vertical="top" wrapText="1"/>
    </xf>
    <xf numFmtId="0" fontId="15" fillId="14" borderId="19" xfId="0" applyFont="1" applyFill="1" applyBorder="1" applyAlignment="1" applyProtection="1">
      <alignment horizontal="center" vertical="top" wrapText="1"/>
    </xf>
    <xf numFmtId="2" fontId="3" fillId="14" borderId="19" xfId="0" applyNumberFormat="1" applyFont="1" applyFill="1" applyBorder="1" applyAlignment="1" applyProtection="1">
      <alignment horizontal="center" vertical="center" wrapText="1"/>
    </xf>
    <xf numFmtId="0" fontId="125" fillId="14" borderId="19" xfId="0" applyFont="1" applyFill="1" applyBorder="1" applyAlignment="1" applyProtection="1">
      <alignment horizontal="center" vertical="center" shrinkToFit="1"/>
    </xf>
    <xf numFmtId="2" fontId="3" fillId="14" borderId="19" xfId="0" applyNumberFormat="1" applyFont="1" applyFill="1" applyBorder="1" applyAlignment="1" applyProtection="1">
      <alignment horizontal="center" vertical="center"/>
    </xf>
    <xf numFmtId="2" fontId="27" fillId="14" borderId="19" xfId="0" applyNumberFormat="1" applyFont="1" applyFill="1" applyBorder="1" applyAlignment="1" applyProtection="1">
      <alignment horizontal="center" vertical="top"/>
    </xf>
    <xf numFmtId="2" fontId="3" fillId="14" borderId="19" xfId="0" applyNumberFormat="1" applyFont="1" applyFill="1" applyBorder="1" applyAlignment="1" applyProtection="1">
      <alignment horizontal="center" vertical="center" shrinkToFit="1"/>
    </xf>
    <xf numFmtId="0" fontId="11" fillId="14" borderId="19" xfId="0" applyFont="1" applyFill="1" applyBorder="1" applyAlignment="1" applyProtection="1">
      <alignment horizontal="center" vertical="top" wrapText="1"/>
    </xf>
    <xf numFmtId="2" fontId="10" fillId="14" borderId="19" xfId="0" applyNumberFormat="1" applyFont="1" applyFill="1" applyBorder="1" applyAlignment="1" applyProtection="1">
      <alignment horizontal="center" vertical="center" shrinkToFit="1"/>
    </xf>
    <xf numFmtId="0" fontId="4" fillId="0" borderId="19" xfId="0" applyFont="1" applyFill="1" applyBorder="1" applyAlignment="1" applyProtection="1">
      <alignment vertical="center"/>
    </xf>
    <xf numFmtId="0" fontId="27" fillId="12" borderId="19" xfId="0" applyFont="1" applyFill="1" applyBorder="1" applyAlignment="1" applyProtection="1">
      <alignment horizontal="center" vertical="center" wrapText="1"/>
    </xf>
    <xf numFmtId="2" fontId="27" fillId="12" borderId="19" xfId="0" applyNumberFormat="1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2" fontId="27" fillId="10" borderId="19" xfId="0" applyNumberFormat="1" applyFont="1" applyFill="1" applyBorder="1" applyAlignment="1" applyProtection="1">
      <alignment horizontal="center" vertical="center" wrapText="1"/>
      <protection locked="0"/>
    </xf>
    <xf numFmtId="2" fontId="3" fillId="10" borderId="19" xfId="0" applyNumberFormat="1" applyFont="1" applyFill="1" applyBorder="1" applyAlignment="1" applyProtection="1">
      <alignment horizontal="right" vertical="center" wrapText="1"/>
      <protection locked="0"/>
    </xf>
    <xf numFmtId="187" fontId="3" fillId="2" borderId="19" xfId="1" applyFont="1" applyFill="1" applyBorder="1" applyAlignment="1" applyProtection="1">
      <alignment horizontal="center" vertical="center" shrinkToFit="1"/>
    </xf>
    <xf numFmtId="0" fontId="3" fillId="29" borderId="19" xfId="0" applyFont="1" applyFill="1" applyBorder="1" applyAlignment="1" applyProtection="1">
      <alignment horizontal="center" vertical="center" wrapText="1"/>
    </xf>
    <xf numFmtId="189" fontId="3" fillId="0" borderId="19" xfId="0" applyNumberFormat="1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50" xfId="0" applyFont="1" applyFill="1" applyBorder="1" applyAlignment="1" applyProtection="1">
      <alignment horizontal="center" vertical="center"/>
    </xf>
    <xf numFmtId="1" fontId="3" fillId="4" borderId="50" xfId="0" applyNumberFormat="1" applyFont="1" applyFill="1" applyBorder="1" applyAlignment="1" applyProtection="1">
      <alignment horizontal="center" vertical="center" shrinkToFit="1"/>
    </xf>
    <xf numFmtId="2" fontId="10" fillId="4" borderId="0" xfId="0" applyNumberFormat="1" applyFont="1" applyFill="1" applyBorder="1" applyAlignment="1" applyProtection="1">
      <alignment horizontal="center" vertical="center" shrinkToFit="1"/>
    </xf>
    <xf numFmtId="0" fontId="67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/>
    <xf numFmtId="0" fontId="17" fillId="2" borderId="0" xfId="0" applyFont="1" applyFill="1" applyBorder="1" applyAlignment="1" applyProtection="1"/>
    <xf numFmtId="2" fontId="10" fillId="2" borderId="10" xfId="0" applyNumberFormat="1" applyFont="1" applyFill="1" applyBorder="1" applyAlignment="1" applyProtection="1">
      <alignment horizontal="center" vertical="center" shrinkToFit="1"/>
    </xf>
    <xf numFmtId="1" fontId="10" fillId="2" borderId="10" xfId="0" applyNumberFormat="1" applyFont="1" applyFill="1" applyBorder="1" applyAlignment="1" applyProtection="1">
      <alignment horizontal="center" vertical="center" shrinkToFit="1"/>
    </xf>
    <xf numFmtId="0" fontId="37" fillId="2" borderId="0" xfId="0" applyNumberFormat="1" applyFont="1" applyFill="1" applyBorder="1" applyAlignment="1" applyProtection="1">
      <alignment vertical="top"/>
    </xf>
    <xf numFmtId="2" fontId="15" fillId="14" borderId="19" xfId="0" applyNumberFormat="1" applyFont="1" applyFill="1" applyBorder="1" applyAlignment="1" applyProtection="1">
      <alignment horizontal="center" vertical="top" shrinkToFit="1"/>
    </xf>
    <xf numFmtId="0" fontId="15" fillId="14" borderId="19" xfId="0" applyFont="1" applyFill="1" applyBorder="1" applyAlignment="1" applyProtection="1">
      <alignment vertical="top" wrapText="1"/>
    </xf>
    <xf numFmtId="1" fontId="3" fillId="14" borderId="19" xfId="0" applyNumberFormat="1" applyFont="1" applyFill="1" applyBorder="1" applyAlignment="1" applyProtection="1">
      <alignment horizontal="center" vertical="center" wrapText="1"/>
    </xf>
    <xf numFmtId="0" fontId="4" fillId="14" borderId="19" xfId="0" applyFont="1" applyFill="1" applyBorder="1" applyAlignment="1" applyProtection="1">
      <alignment horizontal="center" vertical="center" shrinkToFit="1"/>
    </xf>
    <xf numFmtId="0" fontId="3" fillId="14" borderId="19" xfId="0" applyFont="1" applyFill="1" applyBorder="1" applyAlignment="1" applyProtection="1">
      <alignment horizontal="center" vertical="center"/>
    </xf>
    <xf numFmtId="0" fontId="120" fillId="2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vertical="top"/>
    </xf>
    <xf numFmtId="0" fontId="69" fillId="4" borderId="18" xfId="0" applyFont="1" applyFill="1" applyBorder="1" applyAlignment="1" applyProtection="1">
      <alignment horizontal="left" vertical="top" shrinkToFit="1"/>
    </xf>
    <xf numFmtId="0" fontId="11" fillId="14" borderId="19" xfId="0" applyFont="1" applyFill="1" applyBorder="1" applyAlignment="1" applyProtection="1">
      <alignment vertical="center" wrapText="1"/>
    </xf>
    <xf numFmtId="0" fontId="8" fillId="0" borderId="11" xfId="0" applyFont="1" applyFill="1" applyBorder="1" applyAlignment="1" applyProtection="1">
      <alignment vertical="center" shrinkToFit="1"/>
    </xf>
    <xf numFmtId="0" fontId="11" fillId="14" borderId="19" xfId="0" applyFont="1" applyFill="1" applyBorder="1" applyAlignment="1" applyProtection="1">
      <alignment horizontal="center" vertical="center" shrinkToFit="1"/>
    </xf>
    <xf numFmtId="0" fontId="11" fillId="14" borderId="19" xfId="0" applyFont="1" applyFill="1" applyBorder="1" applyAlignment="1" applyProtection="1">
      <alignment vertical="center" shrinkToFit="1"/>
    </xf>
    <xf numFmtId="0" fontId="15" fillId="14" borderId="19" xfId="0" applyFont="1" applyFill="1" applyBorder="1" applyAlignment="1" applyProtection="1">
      <alignment horizontal="center" vertical="center" shrinkToFit="1"/>
    </xf>
    <xf numFmtId="189" fontId="3" fillId="14" borderId="19" xfId="0" applyNumberFormat="1" applyFont="1" applyFill="1" applyBorder="1" applyAlignment="1" applyProtection="1">
      <alignment horizontal="center" vertical="center" shrinkToFit="1"/>
    </xf>
    <xf numFmtId="2" fontId="21" fillId="2" borderId="0" xfId="0" applyNumberFormat="1" applyFont="1" applyFill="1" applyAlignment="1" applyProtection="1">
      <alignment vertical="center" shrinkToFit="1"/>
    </xf>
    <xf numFmtId="0" fontId="21" fillId="2" borderId="0" xfId="0" applyFont="1" applyFill="1" applyAlignment="1" applyProtection="1">
      <alignment vertical="center" shrinkToFit="1"/>
    </xf>
    <xf numFmtId="0" fontId="11" fillId="2" borderId="0" xfId="0" applyFont="1" applyFill="1" applyAlignment="1" applyProtection="1">
      <alignment vertical="center" shrinkToFit="1"/>
    </xf>
    <xf numFmtId="0" fontId="43" fillId="0" borderId="11" xfId="0" applyFont="1" applyFill="1" applyBorder="1" applyAlignment="1" applyProtection="1">
      <alignment vertical="top" shrinkToFit="1"/>
    </xf>
    <xf numFmtId="0" fontId="3" fillId="14" borderId="19" xfId="0" applyFont="1" applyFill="1" applyBorder="1" applyAlignment="1" applyProtection="1">
      <alignment horizontal="center" vertical="top" shrinkToFit="1"/>
    </xf>
    <xf numFmtId="0" fontId="3" fillId="14" borderId="19" xfId="0" applyFont="1" applyFill="1" applyBorder="1" applyAlignment="1" applyProtection="1">
      <alignment vertical="top" shrinkToFit="1"/>
    </xf>
    <xf numFmtId="0" fontId="15" fillId="14" borderId="19" xfId="0" applyFont="1" applyFill="1" applyBorder="1" applyAlignment="1" applyProtection="1">
      <alignment horizontal="center" vertical="top" shrinkToFit="1"/>
    </xf>
    <xf numFmtId="187" fontId="3" fillId="14" borderId="19" xfId="1" applyFont="1" applyFill="1" applyBorder="1" applyAlignment="1" applyProtection="1">
      <alignment horizontal="center" vertical="center" shrinkToFit="1"/>
    </xf>
    <xf numFmtId="0" fontId="120" fillId="0" borderId="0" xfId="0" applyFont="1" applyFill="1" applyAlignment="1" applyProtection="1">
      <alignment vertical="top" shrinkToFit="1"/>
    </xf>
    <xf numFmtId="0" fontId="3" fillId="0" borderId="0" xfId="0" applyFont="1" applyFill="1" applyAlignment="1" applyProtection="1">
      <alignment vertical="top" shrinkToFit="1"/>
    </xf>
    <xf numFmtId="0" fontId="15" fillId="14" borderId="19" xfId="0" applyFont="1" applyFill="1" applyBorder="1" applyAlignment="1" applyProtection="1">
      <alignment vertical="center" shrinkToFit="1"/>
    </xf>
    <xf numFmtId="0" fontId="41" fillId="14" borderId="19" xfId="0" applyFont="1" applyFill="1" applyBorder="1" applyAlignment="1" applyProtection="1">
      <alignment horizontal="center" vertical="center" shrinkToFit="1"/>
    </xf>
    <xf numFmtId="0" fontId="10" fillId="14" borderId="19" xfId="0" applyFont="1" applyFill="1" applyBorder="1" applyAlignment="1" applyProtection="1">
      <alignment horizontal="center" vertical="center" shrinkToFit="1"/>
    </xf>
    <xf numFmtId="0" fontId="69" fillId="4" borderId="19" xfId="0" applyFont="1" applyFill="1" applyBorder="1" applyAlignment="1" applyProtection="1">
      <alignment horizontal="left" vertical="center"/>
    </xf>
    <xf numFmtId="0" fontId="58" fillId="14" borderId="19" xfId="0" applyFont="1" applyFill="1" applyBorder="1" applyAlignment="1" applyProtection="1">
      <alignment horizontal="center" vertical="center" shrinkToFit="1"/>
    </xf>
    <xf numFmtId="1" fontId="3" fillId="14" borderId="19" xfId="0" applyNumberFormat="1" applyFont="1" applyFill="1" applyBorder="1" applyAlignment="1" applyProtection="1">
      <alignment horizontal="center" vertical="center" shrinkToFit="1"/>
    </xf>
    <xf numFmtId="0" fontId="15" fillId="4" borderId="19" xfId="0" applyFont="1" applyFill="1" applyBorder="1" applyAlignment="1" applyProtection="1">
      <alignment vertical="center" shrinkToFit="1"/>
    </xf>
    <xf numFmtId="0" fontId="69" fillId="4" borderId="19" xfId="0" applyFont="1" applyFill="1" applyBorder="1" applyAlignment="1" applyProtection="1">
      <alignment vertical="center" shrinkToFit="1"/>
    </xf>
    <xf numFmtId="2" fontId="69" fillId="4" borderId="19" xfId="0" applyNumberFormat="1" applyFont="1" applyFill="1" applyBorder="1" applyAlignment="1" applyProtection="1">
      <alignment horizontal="center" vertical="center" shrinkToFit="1"/>
    </xf>
    <xf numFmtId="0" fontId="70" fillId="4" borderId="19" xfId="0" applyFont="1" applyFill="1" applyBorder="1" applyAlignment="1" applyProtection="1">
      <alignment horizontal="center" vertical="center" shrinkToFit="1"/>
    </xf>
    <xf numFmtId="0" fontId="69" fillId="4" borderId="19" xfId="0" applyFont="1" applyFill="1" applyBorder="1" applyAlignment="1" applyProtection="1">
      <alignment horizontal="center" vertical="center" shrinkToFit="1"/>
    </xf>
    <xf numFmtId="1" fontId="69" fillId="4" borderId="19" xfId="0" applyNumberFormat="1" applyFont="1" applyFill="1" applyBorder="1" applyAlignment="1" applyProtection="1">
      <alignment horizontal="center" vertical="center" shrinkToFit="1"/>
    </xf>
    <xf numFmtId="0" fontId="137" fillId="0" borderId="14" xfId="0" applyFont="1" applyFill="1" applyBorder="1" applyAlignment="1" applyProtection="1">
      <alignment vertical="top" wrapText="1"/>
    </xf>
    <xf numFmtId="0" fontId="70" fillId="4" borderId="19" xfId="0" applyFont="1" applyFill="1" applyBorder="1" applyAlignment="1" applyProtection="1">
      <alignment horizontal="left" vertical="center" shrinkToFit="1"/>
    </xf>
    <xf numFmtId="192" fontId="69" fillId="4" borderId="19" xfId="0" applyNumberFormat="1" applyFont="1" applyFill="1" applyBorder="1" applyAlignment="1" applyProtection="1">
      <alignment horizontal="center" vertical="center" shrinkToFit="1"/>
    </xf>
    <xf numFmtId="0" fontId="136" fillId="2" borderId="0" xfId="0" applyFont="1" applyFill="1" applyAlignment="1" applyProtection="1">
      <alignment vertical="top"/>
    </xf>
    <xf numFmtId="0" fontId="19" fillId="2" borderId="0" xfId="0" applyFont="1" applyFill="1" applyAlignment="1" applyProtection="1">
      <alignment vertical="top"/>
    </xf>
    <xf numFmtId="0" fontId="69" fillId="4" borderId="2" xfId="0" applyFont="1" applyFill="1" applyBorder="1" applyAlignment="1" applyProtection="1">
      <alignment vertical="top" wrapText="1"/>
    </xf>
    <xf numFmtId="0" fontId="69" fillId="4" borderId="19" xfId="0" applyFont="1" applyFill="1" applyBorder="1" applyAlignment="1" applyProtection="1">
      <alignment vertical="top" shrinkToFit="1"/>
    </xf>
    <xf numFmtId="0" fontId="69" fillId="4" borderId="19" xfId="0" applyFont="1" applyFill="1" applyBorder="1" applyAlignment="1" applyProtection="1">
      <alignment horizontal="center" vertical="top" shrinkToFit="1"/>
    </xf>
    <xf numFmtId="0" fontId="69" fillId="4" borderId="2" xfId="0" applyFont="1" applyFill="1" applyBorder="1" applyAlignment="1" applyProtection="1">
      <alignment vertical="top" shrinkToFit="1"/>
    </xf>
    <xf numFmtId="194" fontId="69" fillId="4" borderId="18" xfId="1" applyNumberFormat="1" applyFont="1" applyFill="1" applyBorder="1" applyAlignment="1" applyProtection="1">
      <alignment horizontal="center" vertical="center" shrinkToFit="1"/>
    </xf>
    <xf numFmtId="0" fontId="69" fillId="4" borderId="18" xfId="0" applyFont="1" applyFill="1" applyBorder="1" applyAlignment="1" applyProtection="1">
      <alignment horizontal="center" vertical="center" shrinkToFit="1"/>
    </xf>
    <xf numFmtId="0" fontId="69" fillId="4" borderId="18" xfId="0" applyFont="1" applyFill="1" applyBorder="1" applyAlignment="1" applyProtection="1">
      <alignment horizontal="left" vertical="center" shrinkToFit="1"/>
    </xf>
    <xf numFmtId="2" fontId="69" fillId="4" borderId="18" xfId="0" applyNumberFormat="1" applyFont="1" applyFill="1" applyBorder="1" applyAlignment="1" applyProtection="1">
      <alignment horizontal="center" vertical="center" shrinkToFit="1"/>
    </xf>
    <xf numFmtId="0" fontId="142" fillId="2" borderId="0" xfId="0" applyFont="1" applyFill="1" applyAlignment="1" applyProtection="1">
      <alignment vertical="top" shrinkToFit="1"/>
    </xf>
    <xf numFmtId="0" fontId="69" fillId="2" borderId="0" xfId="0" applyFont="1" applyFill="1" applyAlignment="1" applyProtection="1">
      <alignment vertical="top" shrinkToFit="1"/>
    </xf>
    <xf numFmtId="2" fontId="15" fillId="14" borderId="19" xfId="0" applyNumberFormat="1" applyFont="1" applyFill="1" applyBorder="1" applyAlignment="1" applyProtection="1">
      <alignment horizontal="center" vertical="center" shrinkToFit="1"/>
    </xf>
    <xf numFmtId="0" fontId="143" fillId="14" borderId="19" xfId="0" applyFont="1" applyFill="1" applyBorder="1" applyAlignment="1" applyProtection="1">
      <alignment horizontal="center" vertical="center" shrinkToFit="1"/>
    </xf>
    <xf numFmtId="0" fontId="9" fillId="14" borderId="19" xfId="0" applyFont="1" applyFill="1" applyBorder="1" applyAlignment="1" applyProtection="1">
      <alignment horizontal="center" vertical="center" shrinkToFit="1"/>
    </xf>
    <xf numFmtId="0" fontId="144" fillId="14" borderId="19" xfId="0" applyFont="1" applyFill="1" applyBorder="1" applyAlignment="1" applyProtection="1">
      <alignment horizontal="center" vertical="center" shrinkToFit="1"/>
    </xf>
    <xf numFmtId="195" fontId="3" fillId="0" borderId="19" xfId="6" applyNumberFormat="1" applyFont="1" applyFill="1" applyBorder="1" applyAlignment="1" applyProtection="1">
      <alignment horizontal="center" vertical="center" wrapText="1"/>
    </xf>
    <xf numFmtId="10" fontId="3" fillId="0" borderId="19" xfId="6" applyNumberFormat="1" applyFont="1" applyFill="1" applyBorder="1" applyAlignment="1" applyProtection="1">
      <alignment horizontal="center" vertical="center" wrapText="1"/>
    </xf>
    <xf numFmtId="9" fontId="3" fillId="0" borderId="19" xfId="6" applyNumberFormat="1" applyFont="1" applyFill="1" applyBorder="1" applyAlignment="1" applyProtection="1">
      <alignment horizontal="center" vertical="center" wrapText="1"/>
    </xf>
    <xf numFmtId="2" fontId="3" fillId="31" borderId="19" xfId="0" applyNumberFormat="1" applyFont="1" applyFill="1" applyBorder="1" applyAlignment="1" applyProtection="1">
      <alignment horizontal="center" vertical="center" wrapText="1"/>
    </xf>
    <xf numFmtId="1" fontId="3" fillId="31" borderId="19" xfId="0" applyNumberFormat="1" applyFont="1" applyFill="1" applyBorder="1" applyAlignment="1" applyProtection="1">
      <alignment horizontal="center" vertical="center" wrapText="1"/>
    </xf>
    <xf numFmtId="0" fontId="3" fillId="31" borderId="19" xfId="0" applyFont="1" applyFill="1" applyBorder="1" applyAlignment="1" applyProtection="1">
      <alignment horizontal="center" vertical="center" wrapText="1"/>
    </xf>
    <xf numFmtId="1" fontId="3" fillId="31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31" borderId="19" xfId="0" applyNumberFormat="1" applyFont="1" applyFill="1" applyBorder="1" applyAlignment="1" applyProtection="1">
      <alignment horizontal="center" vertical="center" textRotation="45" wrapText="1"/>
      <protection locked="0"/>
    </xf>
    <xf numFmtId="1" fontId="119" fillId="2" borderId="19" xfId="0" applyNumberFormat="1" applyFont="1" applyFill="1" applyBorder="1" applyAlignment="1" applyProtection="1">
      <alignment horizontal="center" vertical="center"/>
    </xf>
    <xf numFmtId="187" fontId="3" fillId="31" borderId="19" xfId="0" applyNumberFormat="1" applyFont="1" applyFill="1" applyBorder="1" applyAlignment="1" applyProtection="1">
      <alignment horizontal="center" vertical="center" shrinkToFit="1"/>
    </xf>
    <xf numFmtId="192" fontId="3" fillId="31" borderId="19" xfId="0" applyNumberFormat="1" applyFont="1" applyFill="1" applyBorder="1" applyAlignment="1" applyProtection="1">
      <alignment horizontal="center" vertical="center" shrinkToFit="1"/>
    </xf>
    <xf numFmtId="191" fontId="3" fillId="31" borderId="19" xfId="0" applyNumberFormat="1" applyFont="1" applyFill="1" applyBorder="1" applyAlignment="1" applyProtection="1">
      <alignment horizontal="center" vertical="center" wrapText="1"/>
    </xf>
    <xf numFmtId="187" fontId="3" fillId="31" borderId="19" xfId="0" applyNumberFormat="1" applyFont="1" applyFill="1" applyBorder="1" applyAlignment="1" applyProtection="1">
      <alignment horizontal="center" vertical="center" wrapText="1"/>
    </xf>
    <xf numFmtId="189" fontId="3" fillId="31" borderId="19" xfId="0" applyNumberFormat="1" applyFont="1" applyFill="1" applyBorder="1" applyAlignment="1" applyProtection="1">
      <alignment horizontal="center" vertical="center" wrapText="1"/>
    </xf>
    <xf numFmtId="192" fontId="3" fillId="31" borderId="19" xfId="0" applyNumberFormat="1" applyFont="1" applyFill="1" applyBorder="1" applyAlignment="1" applyProtection="1">
      <alignment horizontal="center" vertical="center" wrapText="1"/>
    </xf>
    <xf numFmtId="2" fontId="11" fillId="2" borderId="19" xfId="0" applyNumberFormat="1" applyFont="1" applyFill="1" applyBorder="1" applyAlignment="1" applyProtection="1">
      <alignment horizontal="left" vertical="center"/>
    </xf>
    <xf numFmtId="2" fontId="11" fillId="2" borderId="19" xfId="0" applyNumberFormat="1" applyFont="1" applyFill="1" applyBorder="1" applyAlignment="1" applyProtection="1">
      <alignment horizontal="center" vertical="center" wrapText="1"/>
    </xf>
    <xf numFmtId="1" fontId="11" fillId="2" borderId="19" xfId="0" applyNumberFormat="1" applyFont="1" applyFill="1" applyBorder="1" applyAlignment="1" applyProtection="1">
      <alignment horizontal="left" vertical="center"/>
    </xf>
    <xf numFmtId="0" fontId="3" fillId="31" borderId="19" xfId="0" applyFont="1" applyFill="1" applyBorder="1" applyAlignment="1" applyProtection="1">
      <alignment horizontal="center" vertical="center" wrapText="1"/>
      <protection locked="0"/>
    </xf>
    <xf numFmtId="0" fontId="4" fillId="31" borderId="19" xfId="0" applyFont="1" applyFill="1" applyBorder="1" applyAlignment="1" applyProtection="1">
      <alignment horizontal="center" vertical="center"/>
      <protection locked="0"/>
    </xf>
    <xf numFmtId="194" fontId="3" fillId="31" borderId="19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/>
    </xf>
    <xf numFmtId="0" fontId="8" fillId="4" borderId="26" xfId="0" applyFont="1" applyFill="1" applyBorder="1" applyAlignment="1">
      <alignment horizontal="center" shrinkToFit="1"/>
    </xf>
    <xf numFmtId="0" fontId="9" fillId="11" borderId="26" xfId="0" applyFont="1" applyFill="1" applyBorder="1" applyAlignment="1">
      <alignment horizontal="center" vertical="top" shrinkToFit="1"/>
    </xf>
    <xf numFmtId="0" fontId="9" fillId="10" borderId="26" xfId="0" applyFont="1" applyFill="1" applyBorder="1" applyAlignment="1" applyProtection="1">
      <alignment horizontal="center" vertical="top" shrinkToFit="1"/>
      <protection locked="0"/>
    </xf>
    <xf numFmtId="0" fontId="137" fillId="0" borderId="0" xfId="0" applyFont="1"/>
    <xf numFmtId="0" fontId="137" fillId="4" borderId="19" xfId="0" applyFont="1" applyFill="1" applyBorder="1" applyAlignment="1" applyProtection="1">
      <alignment horizontal="left" vertical="top"/>
      <protection locked="0"/>
    </xf>
    <xf numFmtId="0" fontId="137" fillId="4" borderId="19" xfId="0" applyFont="1" applyFill="1" applyBorder="1" applyAlignment="1" applyProtection="1">
      <alignment vertical="top" wrapText="1"/>
      <protection locked="0"/>
    </xf>
    <xf numFmtId="0" fontId="19" fillId="4" borderId="19" xfId="0" applyFont="1" applyFill="1" applyBorder="1" applyAlignment="1" applyProtection="1">
      <alignment vertical="top" wrapText="1"/>
      <protection locked="0"/>
    </xf>
    <xf numFmtId="2" fontId="19" fillId="4" borderId="19" xfId="0" applyNumberFormat="1" applyFont="1" applyFill="1" applyBorder="1" applyAlignment="1" applyProtection="1">
      <alignment horizontal="center" vertical="top" shrinkToFit="1"/>
      <protection locked="0"/>
    </xf>
    <xf numFmtId="0" fontId="19" fillId="4" borderId="19" xfId="0" applyFont="1" applyFill="1" applyBorder="1" applyAlignment="1" applyProtection="1">
      <alignment horizontal="center" vertical="top" wrapText="1"/>
      <protection locked="0"/>
    </xf>
    <xf numFmtId="1" fontId="137" fillId="4" borderId="19" xfId="0" applyNumberFormat="1" applyFont="1" applyFill="1" applyBorder="1" applyAlignment="1" applyProtection="1">
      <alignment horizontal="center" vertical="center" shrinkToFit="1"/>
    </xf>
    <xf numFmtId="1" fontId="137" fillId="22" borderId="19" xfId="0" applyNumberFormat="1" applyFont="1" applyFill="1" applyBorder="1" applyAlignment="1">
      <alignment horizontal="center" vertical="top" shrinkToFit="1"/>
    </xf>
    <xf numFmtId="2" fontId="137" fillId="22" borderId="23" xfId="0" applyNumberFormat="1" applyFont="1" applyFill="1" applyBorder="1" applyAlignment="1">
      <alignment horizontal="center" vertical="top" shrinkToFit="1"/>
    </xf>
    <xf numFmtId="0" fontId="145" fillId="4" borderId="15" xfId="0" applyFont="1" applyFill="1" applyBorder="1" applyAlignment="1" applyProtection="1">
      <alignment horizontal="center" vertical="top" wrapText="1" shrinkToFit="1"/>
    </xf>
    <xf numFmtId="0" fontId="137" fillId="4" borderId="15" xfId="0" applyFont="1" applyFill="1" applyBorder="1" applyAlignment="1" applyProtection="1">
      <alignment horizontal="left" vertical="top"/>
      <protection locked="0"/>
    </xf>
    <xf numFmtId="0" fontId="19" fillId="4" borderId="15" xfId="0" applyFont="1" applyFill="1" applyBorder="1" applyAlignment="1" applyProtection="1">
      <alignment horizontal="left" vertical="top" wrapText="1"/>
      <protection locked="0"/>
    </xf>
    <xf numFmtId="0" fontId="19" fillId="4" borderId="19" xfId="0" applyFont="1" applyFill="1" applyBorder="1" applyAlignment="1" applyProtection="1">
      <alignment horizontal="left" vertical="top" wrapText="1"/>
      <protection locked="0"/>
    </xf>
    <xf numFmtId="0" fontId="19" fillId="4" borderId="19" xfId="0" applyFont="1" applyFill="1" applyBorder="1" applyAlignment="1" applyProtection="1">
      <alignment horizontal="left" vertical="top" wrapText="1"/>
    </xf>
    <xf numFmtId="0" fontId="137" fillId="4" borderId="19" xfId="0" applyFont="1" applyFill="1" applyBorder="1" applyAlignment="1" applyProtection="1">
      <alignment horizontal="left" vertical="top" wrapText="1"/>
    </xf>
    <xf numFmtId="0" fontId="137" fillId="4" borderId="19" xfId="0" applyFont="1" applyFill="1" applyBorder="1" applyAlignment="1" applyProtection="1">
      <alignment horizontal="center" vertical="center" shrinkToFit="1"/>
    </xf>
    <xf numFmtId="0" fontId="19" fillId="4" borderId="15" xfId="0" applyFont="1" applyFill="1" applyBorder="1" applyAlignment="1" applyProtection="1">
      <alignment horizontal="center" vertical="top" wrapText="1"/>
    </xf>
    <xf numFmtId="2" fontId="137" fillId="22" borderId="15" xfId="0" applyNumberFormat="1" applyFont="1" applyFill="1" applyBorder="1" applyAlignment="1">
      <alignment horizontal="center" vertical="top" wrapText="1"/>
    </xf>
    <xf numFmtId="0" fontId="19" fillId="4" borderId="19" xfId="0" applyFont="1" applyFill="1" applyBorder="1" applyAlignment="1" applyProtection="1">
      <alignment horizontal="center" vertical="top" shrinkToFit="1"/>
      <protection locked="0"/>
    </xf>
    <xf numFmtId="0" fontId="19" fillId="4" borderId="19" xfId="0" applyFont="1" applyFill="1" applyBorder="1" applyAlignment="1" applyProtection="1">
      <alignment horizontal="center" vertical="center" shrinkToFit="1"/>
    </xf>
    <xf numFmtId="0" fontId="146" fillId="4" borderId="15" xfId="0" applyFont="1" applyFill="1" applyBorder="1" applyAlignment="1" applyProtection="1">
      <alignment horizontal="center" vertical="top" wrapText="1" shrinkToFit="1"/>
    </xf>
    <xf numFmtId="0" fontId="133" fillId="4" borderId="15" xfId="0" applyFont="1" applyFill="1" applyBorder="1" applyAlignment="1" applyProtection="1">
      <alignment horizontal="center" vertical="top" wrapText="1" shrinkToFit="1"/>
    </xf>
    <xf numFmtId="0" fontId="19" fillId="4" borderId="23" xfId="0" applyFont="1" applyFill="1" applyBorder="1" applyAlignment="1" applyProtection="1">
      <alignment horizontal="center" vertical="top" shrinkToFit="1"/>
    </xf>
    <xf numFmtId="0" fontId="11" fillId="2" borderId="15" xfId="0" applyFont="1" applyFill="1" applyBorder="1" applyAlignment="1" applyProtection="1">
      <alignment horizontal="center" vertical="top" wrapText="1" shrinkToFit="1"/>
    </xf>
    <xf numFmtId="0" fontId="137" fillId="4" borderId="19" xfId="0" applyFont="1" applyFill="1" applyBorder="1" applyAlignment="1" applyProtection="1">
      <alignment horizontal="left" vertical="top"/>
    </xf>
    <xf numFmtId="0" fontId="137" fillId="4" borderId="19" xfId="0" applyFont="1" applyFill="1" applyBorder="1" applyAlignment="1" applyProtection="1">
      <alignment vertical="top" wrapText="1"/>
    </xf>
    <xf numFmtId="0" fontId="19" fillId="4" borderId="19" xfId="0" applyFont="1" applyFill="1" applyBorder="1" applyAlignment="1" applyProtection="1">
      <alignment horizontal="center" vertical="top" wrapText="1"/>
    </xf>
    <xf numFmtId="2" fontId="19" fillId="4" borderId="19" xfId="0" applyNumberFormat="1" applyFont="1" applyFill="1" applyBorder="1" applyAlignment="1" applyProtection="1">
      <alignment horizontal="center" vertical="center" shrinkToFit="1"/>
    </xf>
    <xf numFmtId="1" fontId="19" fillId="10" borderId="19" xfId="0" applyNumberFormat="1" applyFont="1" applyFill="1" applyBorder="1" applyAlignment="1" applyProtection="1">
      <alignment horizontal="center" vertical="top" shrinkToFit="1"/>
    </xf>
    <xf numFmtId="0" fontId="19" fillId="4" borderId="19" xfId="0" applyFont="1" applyFill="1" applyBorder="1" applyAlignment="1" applyProtection="1">
      <alignment vertical="top" wrapText="1"/>
    </xf>
    <xf numFmtId="1" fontId="19" fillId="4" borderId="19" xfId="0" applyNumberFormat="1" applyFont="1" applyFill="1" applyBorder="1" applyAlignment="1" applyProtection="1">
      <alignment horizontal="center" vertical="center" shrinkToFit="1"/>
    </xf>
    <xf numFmtId="2" fontId="137" fillId="22" borderId="19" xfId="0" applyNumberFormat="1" applyFont="1" applyFill="1" applyBorder="1" applyAlignment="1">
      <alignment horizontal="center" vertical="top" shrinkToFit="1"/>
    </xf>
    <xf numFmtId="2" fontId="11" fillId="0" borderId="19" xfId="0" applyNumberFormat="1" applyFont="1" applyFill="1" applyBorder="1" applyAlignment="1" applyProtection="1">
      <alignment horizontal="center" vertical="top" shrinkToFit="1"/>
    </xf>
    <xf numFmtId="2" fontId="11" fillId="10" borderId="19" xfId="0" applyNumberFormat="1" applyFont="1" applyFill="1" applyBorder="1" applyAlignment="1" applyProtection="1">
      <alignment horizontal="center" vertical="top" shrinkToFit="1"/>
    </xf>
    <xf numFmtId="187" fontId="11" fillId="0" borderId="19" xfId="0" applyNumberFormat="1" applyFont="1" applyFill="1" applyBorder="1" applyAlignment="1" applyProtection="1">
      <alignment horizontal="center" vertical="top" shrinkToFit="1"/>
    </xf>
    <xf numFmtId="1" fontId="11" fillId="10" borderId="19" xfId="0" applyNumberFormat="1" applyFont="1" applyFill="1" applyBorder="1" applyAlignment="1" applyProtection="1">
      <alignment horizontal="center" vertical="top" shrinkToFit="1"/>
    </xf>
    <xf numFmtId="194" fontId="11" fillId="0" borderId="19" xfId="1" applyNumberFormat="1" applyFont="1" applyFill="1" applyBorder="1" applyAlignment="1" applyProtection="1">
      <alignment horizontal="center" vertical="top" shrinkToFit="1"/>
    </xf>
    <xf numFmtId="2" fontId="11" fillId="2" borderId="19" xfId="0" applyNumberFormat="1" applyFont="1" applyFill="1" applyBorder="1" applyAlignment="1" applyProtection="1">
      <alignment horizontal="center" vertical="top" shrinkToFit="1"/>
    </xf>
    <xf numFmtId="187" fontId="11" fillId="30" borderId="23" xfId="1" applyFont="1" applyFill="1" applyBorder="1" applyAlignment="1">
      <alignment horizontal="center" vertical="top" shrinkToFit="1"/>
    </xf>
    <xf numFmtId="192" fontId="5" fillId="2" borderId="19" xfId="1" applyNumberFormat="1" applyFont="1" applyFill="1" applyBorder="1" applyAlignment="1" applyProtection="1">
      <alignment horizontal="center" vertical="top" shrinkToFit="1"/>
    </xf>
    <xf numFmtId="189" fontId="5" fillId="0" borderId="23" xfId="0" applyNumberFormat="1" applyFont="1" applyBorder="1" applyAlignment="1">
      <alignment horizontal="center" vertical="top" shrinkToFit="1"/>
    </xf>
    <xf numFmtId="1" fontId="5" fillId="0" borderId="23" xfId="0" applyNumberFormat="1" applyFont="1" applyBorder="1" applyAlignment="1">
      <alignment horizontal="center" vertical="top" shrinkToFit="1"/>
    </xf>
    <xf numFmtId="189" fontId="5" fillId="0" borderId="19" xfId="0" applyNumberFormat="1" applyFont="1" applyFill="1" applyBorder="1" applyAlignment="1" applyProtection="1">
      <alignment horizontal="center" vertical="top" shrinkToFit="1"/>
    </xf>
    <xf numFmtId="192" fontId="5" fillId="0" borderId="23" xfId="0" applyNumberFormat="1" applyFont="1" applyBorder="1" applyAlignment="1">
      <alignment horizontal="center" vertical="top" shrinkToFit="1"/>
    </xf>
    <xf numFmtId="192" fontId="5" fillId="0" borderId="19" xfId="1" applyNumberFormat="1" applyFont="1" applyFill="1" applyBorder="1" applyAlignment="1" applyProtection="1">
      <alignment horizontal="center" vertical="top" shrinkToFit="1"/>
    </xf>
    <xf numFmtId="194" fontId="3" fillId="2" borderId="3" xfId="2" applyNumberFormat="1" applyFont="1" applyFill="1" applyBorder="1" applyAlignment="1">
      <alignment horizontal="center" vertical="center" shrinkToFit="1"/>
    </xf>
    <xf numFmtId="0" fontId="3" fillId="2" borderId="3" xfId="2" applyFont="1" applyFill="1" applyBorder="1" applyAlignment="1">
      <alignment horizontal="center" vertical="center" shrinkToFit="1"/>
    </xf>
    <xf numFmtId="0" fontId="3" fillId="27" borderId="2" xfId="2" applyFont="1" applyFill="1" applyBorder="1" applyAlignment="1">
      <alignment horizontal="center" vertical="center" shrinkToFit="1"/>
    </xf>
    <xf numFmtId="194" fontId="3" fillId="27" borderId="2" xfId="2" applyNumberFormat="1" applyFont="1" applyFill="1" applyBorder="1" applyAlignment="1">
      <alignment horizontal="center" vertical="center" shrinkToFit="1"/>
    </xf>
    <xf numFmtId="0" fontId="3" fillId="27" borderId="2" xfId="2" applyFont="1" applyFill="1" applyBorder="1" applyAlignment="1">
      <alignment horizontal="center" vertical="top" shrinkToFit="1"/>
    </xf>
    <xf numFmtId="0" fontId="52" fillId="27" borderId="2" xfId="2" applyFont="1" applyFill="1" applyBorder="1" applyAlignment="1">
      <alignment horizontal="left" vertical="top"/>
    </xf>
    <xf numFmtId="0" fontId="3" fillId="27" borderId="2" xfId="2" applyFont="1" applyFill="1" applyBorder="1" applyAlignment="1">
      <alignment horizontal="left" vertical="center" shrinkToFit="1"/>
    </xf>
    <xf numFmtId="0" fontId="3" fillId="2" borderId="11" xfId="2" applyFont="1" applyFill="1" applyBorder="1" applyAlignment="1">
      <alignment vertical="center" wrapText="1"/>
    </xf>
    <xf numFmtId="0" fontId="3" fillId="2" borderId="11" xfId="2" applyFont="1" applyFill="1" applyBorder="1" applyAlignment="1">
      <alignment horizontal="center" vertical="center" wrapText="1"/>
    </xf>
    <xf numFmtId="187" fontId="3" fillId="2" borderId="11" xfId="2" applyNumberFormat="1" applyFont="1" applyFill="1" applyBorder="1" applyAlignment="1">
      <alignment horizontal="center" vertical="center" shrinkToFit="1"/>
    </xf>
    <xf numFmtId="194" fontId="3" fillId="2" borderId="11" xfId="2" applyNumberFormat="1" applyFont="1" applyFill="1" applyBorder="1" applyAlignment="1">
      <alignment horizontal="center" vertical="center" shrinkToFit="1"/>
    </xf>
    <xf numFmtId="0" fontId="3" fillId="2" borderId="19" xfId="2" applyFont="1" applyFill="1" applyBorder="1" applyAlignment="1">
      <alignment vertical="center" wrapText="1"/>
    </xf>
    <xf numFmtId="0" fontId="3" fillId="2" borderId="19" xfId="2" applyFont="1" applyFill="1" applyBorder="1" applyAlignment="1">
      <alignment horizontal="center" vertical="center" wrapText="1"/>
    </xf>
    <xf numFmtId="194" fontId="3" fillId="2" borderId="19" xfId="2" applyNumberFormat="1" applyFont="1" applyFill="1" applyBorder="1" applyAlignment="1">
      <alignment horizontal="center" vertical="center" shrinkToFit="1"/>
    </xf>
    <xf numFmtId="0" fontId="3" fillId="14" borderId="19" xfId="0" applyFont="1" applyFill="1" applyBorder="1" applyAlignment="1" applyProtection="1">
      <alignment horizontal="center" vertical="center" shrinkToFit="1"/>
      <protection hidden="1"/>
    </xf>
    <xf numFmtId="187" fontId="4" fillId="14" borderId="19" xfId="1" applyFont="1" applyFill="1" applyBorder="1" applyAlignment="1" applyProtection="1">
      <alignment horizontal="right" vertical="center" shrinkToFit="1"/>
      <protection hidden="1"/>
    </xf>
    <xf numFmtId="0" fontId="83" fillId="0" borderId="19" xfId="0" applyFont="1" applyFill="1" applyBorder="1" applyAlignment="1" applyProtection="1">
      <alignment horizontal="left" vertical="top" wrapText="1"/>
      <protection locked="0"/>
    </xf>
    <xf numFmtId="0" fontId="7" fillId="26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31" borderId="24" xfId="0" applyFont="1" applyFill="1" applyBorder="1" applyAlignment="1" applyProtection="1">
      <alignment horizontal="center" vertical="center" wrapText="1"/>
      <protection locked="0" hidden="1"/>
    </xf>
    <xf numFmtId="0" fontId="64" fillId="0" borderId="19" xfId="0" applyFont="1" applyFill="1" applyBorder="1" applyAlignment="1" applyProtection="1">
      <alignment horizontal="center" vertical="center" shrinkToFit="1"/>
    </xf>
    <xf numFmtId="196" fontId="3" fillId="31" borderId="19" xfId="0" applyNumberFormat="1" applyFont="1" applyFill="1" applyBorder="1" applyAlignment="1" applyProtection="1">
      <alignment horizontal="center" vertical="center" shrinkToFit="1"/>
    </xf>
    <xf numFmtId="187" fontId="50" fillId="2" borderId="0" xfId="2" applyNumberFormat="1" applyFont="1" applyFill="1" applyAlignment="1">
      <alignment vertical="top"/>
    </xf>
    <xf numFmtId="0" fontId="137" fillId="4" borderId="15" xfId="0" applyFont="1" applyFill="1" applyBorder="1" applyAlignment="1" applyProtection="1">
      <alignment horizontal="center" vertical="top" wrapText="1" shrinkToFit="1"/>
    </xf>
    <xf numFmtId="1" fontId="11" fillId="2" borderId="0" xfId="0" applyNumberFormat="1" applyFont="1" applyFill="1" applyAlignment="1" applyProtection="1">
      <alignment horizontal="center" vertical="center"/>
    </xf>
    <xf numFmtId="0" fontId="147" fillId="0" borderId="11" xfId="0" applyFont="1" applyFill="1" applyBorder="1" applyAlignment="1" applyProtection="1">
      <alignment vertical="top" wrapText="1"/>
    </xf>
    <xf numFmtId="0" fontId="147" fillId="0" borderId="19" xfId="0" applyFont="1" applyFill="1" applyBorder="1" applyAlignment="1" applyProtection="1">
      <alignment horizontal="center" vertical="top" wrapText="1"/>
    </xf>
    <xf numFmtId="0" fontId="129" fillId="0" borderId="19" xfId="0" applyFont="1" applyFill="1" applyBorder="1" applyAlignment="1" applyProtection="1">
      <alignment horizontal="left" vertical="top" wrapText="1" indent="7"/>
    </xf>
    <xf numFmtId="0" fontId="148" fillId="0" borderId="19" xfId="0" applyFont="1" applyFill="1" applyBorder="1" applyAlignment="1" applyProtection="1">
      <alignment horizontal="center" vertical="top" wrapText="1"/>
    </xf>
    <xf numFmtId="0" fontId="149" fillId="0" borderId="19" xfId="0" applyFont="1" applyFill="1" applyBorder="1" applyAlignment="1" applyProtection="1">
      <alignment horizontal="center" vertical="top" wrapText="1"/>
    </xf>
    <xf numFmtId="0" fontId="150" fillId="0" borderId="19" xfId="0" applyFont="1" applyFill="1" applyBorder="1" applyAlignment="1" applyProtection="1">
      <alignment horizontal="center" vertical="center" wrapText="1"/>
    </xf>
    <xf numFmtId="2" fontId="150" fillId="0" borderId="19" xfId="0" applyNumberFormat="1" applyFont="1" applyFill="1" applyBorder="1" applyAlignment="1" applyProtection="1">
      <alignment horizontal="center" vertical="center" wrapText="1"/>
    </xf>
    <xf numFmtId="0" fontId="150" fillId="31" borderId="19" xfId="0" applyFont="1" applyFill="1" applyBorder="1" applyAlignment="1" applyProtection="1">
      <alignment horizontal="right" vertical="center" wrapText="1"/>
    </xf>
    <xf numFmtId="2" fontId="151" fillId="0" borderId="19" xfId="0" applyNumberFormat="1" applyFont="1" applyFill="1" applyBorder="1" applyAlignment="1" applyProtection="1">
      <alignment horizontal="center" vertical="center" wrapText="1"/>
    </xf>
    <xf numFmtId="0" fontId="152" fillId="0" borderId="0" xfId="0" applyFont="1" applyFill="1" applyAlignment="1" applyProtection="1">
      <alignment vertical="top"/>
    </xf>
    <xf numFmtId="0" fontId="149" fillId="0" borderId="0" xfId="0" applyFont="1" applyFill="1" applyAlignment="1" applyProtection="1">
      <alignment vertical="top"/>
    </xf>
    <xf numFmtId="0" fontId="150" fillId="0" borderId="19" xfId="0" applyFont="1" applyFill="1" applyBorder="1" applyAlignment="1" applyProtection="1">
      <alignment horizontal="right" vertical="center" wrapText="1"/>
    </xf>
    <xf numFmtId="187" fontId="150" fillId="0" borderId="19" xfId="0" applyNumberFormat="1" applyFont="1" applyFill="1" applyBorder="1" applyAlignment="1" applyProtection="1">
      <alignment horizontal="right" vertical="center" wrapText="1"/>
    </xf>
    <xf numFmtId="0" fontId="3" fillId="16" borderId="19" xfId="0" applyFont="1" applyFill="1" applyBorder="1" applyAlignment="1" applyProtection="1">
      <alignment horizontal="center" vertical="center" wrapText="1"/>
      <protection locked="0"/>
    </xf>
    <xf numFmtId="0" fontId="153" fillId="0" borderId="19" xfId="0" applyFont="1" applyFill="1" applyBorder="1" applyAlignment="1" applyProtection="1">
      <alignment horizontal="left" vertical="top" wrapText="1"/>
    </xf>
    <xf numFmtId="0" fontId="131" fillId="2" borderId="19" xfId="0" applyFont="1" applyFill="1" applyBorder="1" applyAlignment="1" applyProtection="1">
      <alignment horizontal="center" vertical="top" wrapText="1"/>
    </xf>
    <xf numFmtId="0" fontId="49" fillId="2" borderId="19" xfId="0" applyFont="1" applyFill="1" applyBorder="1" applyAlignment="1" applyProtection="1">
      <alignment horizontal="center" vertical="top" wrapText="1"/>
    </xf>
    <xf numFmtId="0" fontId="154" fillId="2" borderId="19" xfId="0" applyFont="1" applyFill="1" applyBorder="1" applyAlignment="1" applyProtection="1">
      <alignment horizontal="center" vertical="top" wrapText="1"/>
    </xf>
    <xf numFmtId="187" fontId="43" fillId="0" borderId="19" xfId="1" applyFont="1" applyFill="1" applyBorder="1" applyAlignment="1" applyProtection="1">
      <alignment horizontal="center" vertical="center" wrapText="1"/>
    </xf>
    <xf numFmtId="2" fontId="43" fillId="2" borderId="19" xfId="0" applyNumberFormat="1" applyFont="1" applyFill="1" applyBorder="1" applyAlignment="1" applyProtection="1">
      <alignment horizontal="center" vertical="center" shrinkToFit="1"/>
    </xf>
    <xf numFmtId="2" fontId="131" fillId="2" borderId="19" xfId="0" applyNumberFormat="1" applyFont="1" applyFill="1" applyBorder="1" applyAlignment="1" applyProtection="1">
      <alignment horizontal="left" vertical="center"/>
    </xf>
    <xf numFmtId="2" fontId="55" fillId="2" borderId="19" xfId="0" applyNumberFormat="1" applyFont="1" applyFill="1" applyBorder="1" applyAlignment="1" applyProtection="1">
      <alignment horizontal="center" vertical="center" shrinkToFit="1"/>
    </xf>
    <xf numFmtId="0" fontId="155" fillId="2" borderId="0" xfId="0" applyFont="1" applyFill="1" applyAlignment="1" applyProtection="1">
      <alignment vertical="top"/>
    </xf>
    <xf numFmtId="0" fontId="154" fillId="2" borderId="0" xfId="0" applyFont="1" applyFill="1" applyAlignment="1" applyProtection="1">
      <alignment vertical="top"/>
    </xf>
    <xf numFmtId="1" fontId="43" fillId="2" borderId="19" xfId="0" applyNumberFormat="1" applyFont="1" applyFill="1" applyBorder="1" applyAlignment="1" applyProtection="1">
      <alignment horizontal="center" vertical="center" wrapText="1"/>
    </xf>
    <xf numFmtId="2" fontId="43" fillId="2" borderId="19" xfId="0" applyNumberFormat="1" applyFont="1" applyFill="1" applyBorder="1" applyAlignment="1" applyProtection="1">
      <alignment horizontal="center" vertical="center" wrapText="1"/>
    </xf>
    <xf numFmtId="2" fontId="62" fillId="2" borderId="19" xfId="0" applyNumberFormat="1" applyFont="1" applyFill="1" applyBorder="1" applyAlignment="1" applyProtection="1">
      <alignment horizontal="left" vertical="center"/>
    </xf>
    <xf numFmtId="0" fontId="8" fillId="4" borderId="26" xfId="0" applyFont="1" applyFill="1" applyBorder="1" applyAlignment="1">
      <alignment horizontal="center" wrapText="1"/>
    </xf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 shrinkToFit="1"/>
    </xf>
    <xf numFmtId="0" fontId="8" fillId="4" borderId="28" xfId="0" applyFont="1" applyFill="1" applyBorder="1" applyAlignment="1">
      <alignment horizontal="center" vertical="center" shrinkToFi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10" fillId="20" borderId="2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/>
    </xf>
    <xf numFmtId="0" fontId="15" fillId="10" borderId="11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10" fillId="14" borderId="36" xfId="0" applyFont="1" applyFill="1" applyBorder="1" applyAlignment="1" applyProtection="1">
      <alignment horizontal="center" vertical="center" wrapText="1"/>
      <protection locked="0"/>
    </xf>
    <xf numFmtId="0" fontId="10" fillId="14" borderId="38" xfId="0" applyFont="1" applyFill="1" applyBorder="1" applyAlignment="1" applyProtection="1">
      <alignment horizontal="center" vertical="center" wrapText="1"/>
      <protection locked="0"/>
    </xf>
    <xf numFmtId="0" fontId="23" fillId="14" borderId="41" xfId="0" applyFont="1" applyFill="1" applyBorder="1" applyAlignment="1">
      <alignment horizontal="center" vertical="top" shrinkToFit="1"/>
    </xf>
    <xf numFmtId="0" fontId="23" fillId="14" borderId="42" xfId="0" applyFont="1" applyFill="1" applyBorder="1" applyAlignment="1">
      <alignment horizontal="center" vertical="top" shrinkToFit="1"/>
    </xf>
    <xf numFmtId="0" fontId="23" fillId="14" borderId="43" xfId="0" applyFont="1" applyFill="1" applyBorder="1" applyAlignment="1">
      <alignment horizontal="center" vertical="top" shrinkToFit="1"/>
    </xf>
    <xf numFmtId="0" fontId="23" fillId="14" borderId="46" xfId="0" applyFont="1" applyFill="1" applyBorder="1" applyAlignment="1">
      <alignment horizontal="center" vertical="top" shrinkToFit="1"/>
    </xf>
    <xf numFmtId="0" fontId="23" fillId="14" borderId="33" xfId="0" applyFont="1" applyFill="1" applyBorder="1" applyAlignment="1">
      <alignment horizontal="center" vertical="top" shrinkToFit="1"/>
    </xf>
    <xf numFmtId="0" fontId="23" fillId="14" borderId="47" xfId="0" applyFont="1" applyFill="1" applyBorder="1" applyAlignment="1">
      <alignment horizontal="center" vertical="top" shrinkToFit="1"/>
    </xf>
    <xf numFmtId="0" fontId="64" fillId="10" borderId="3" xfId="0" applyFont="1" applyFill="1" applyBorder="1" applyAlignment="1">
      <alignment horizontal="center" vertical="center" wrapText="1"/>
    </xf>
    <xf numFmtId="0" fontId="64" fillId="10" borderId="11" xfId="0" applyFont="1" applyFill="1" applyBorder="1" applyAlignment="1">
      <alignment horizontal="center" vertical="center" wrapText="1"/>
    </xf>
    <xf numFmtId="0" fontId="64" fillId="10" borderId="15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0" fontId="99" fillId="10" borderId="7" xfId="0" applyFont="1" applyFill="1" applyBorder="1" applyAlignment="1">
      <alignment horizontal="center" vertical="center"/>
    </xf>
    <xf numFmtId="0" fontId="99" fillId="10" borderId="9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top"/>
    </xf>
    <xf numFmtId="0" fontId="10" fillId="10" borderId="9" xfId="0" applyFont="1" applyFill="1" applyBorder="1" applyAlignment="1">
      <alignment horizontal="center" vertical="top"/>
    </xf>
    <xf numFmtId="0" fontId="10" fillId="10" borderId="8" xfId="0" applyFont="1" applyFill="1" applyBorder="1" applyAlignment="1">
      <alignment horizontal="center" vertical="top"/>
    </xf>
    <xf numFmtId="0" fontId="3" fillId="10" borderId="3" xfId="0" applyFont="1" applyFill="1" applyBorder="1" applyAlignment="1">
      <alignment horizontal="center" vertical="center" wrapText="1" shrinkToFit="1"/>
    </xf>
    <xf numFmtId="0" fontId="86" fillId="0" borderId="11" xfId="0" applyFont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shrinkToFit="1"/>
    </xf>
    <xf numFmtId="0" fontId="3" fillId="10" borderId="11" xfId="0" applyFont="1" applyFill="1" applyBorder="1" applyAlignment="1">
      <alignment horizontal="center" vertical="center" shrinkToFit="1"/>
    </xf>
    <xf numFmtId="0" fontId="3" fillId="10" borderId="3" xfId="0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 wrapText="1" shrinkToFit="1"/>
    </xf>
    <xf numFmtId="0" fontId="10" fillId="10" borderId="7" xfId="0" applyFont="1" applyFill="1" applyBorder="1" applyAlignment="1">
      <alignment horizontal="center" vertical="top" shrinkToFit="1"/>
    </xf>
    <xf numFmtId="0" fontId="10" fillId="10" borderId="8" xfId="0" applyFont="1" applyFill="1" applyBorder="1" applyAlignment="1">
      <alignment horizontal="center" vertical="top" shrinkToFit="1"/>
    </xf>
    <xf numFmtId="0" fontId="10" fillId="10" borderId="9" xfId="0" applyFont="1" applyFill="1" applyBorder="1" applyAlignment="1">
      <alignment horizontal="center" vertical="top" shrinkToFit="1"/>
    </xf>
    <xf numFmtId="0" fontId="23" fillId="13" borderId="36" xfId="0" applyFont="1" applyFill="1" applyBorder="1" applyAlignment="1" applyProtection="1">
      <alignment horizontal="center" vertical="top" wrapText="1"/>
      <protection locked="0"/>
    </xf>
    <xf numFmtId="0" fontId="23" fillId="13" borderId="38" xfId="0" applyFont="1" applyFill="1" applyBorder="1" applyAlignment="1" applyProtection="1">
      <alignment horizontal="center" vertical="top" wrapText="1"/>
      <protection locked="0"/>
    </xf>
    <xf numFmtId="0" fontId="10" fillId="10" borderId="3" xfId="0" applyFont="1" applyFill="1" applyBorder="1" applyAlignment="1">
      <alignment horizontal="center" vertical="center" wrapText="1"/>
    </xf>
    <xf numFmtId="0" fontId="10" fillId="10" borderId="11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/>
    </xf>
    <xf numFmtId="0" fontId="85" fillId="15" borderId="5" xfId="0" applyFont="1" applyFill="1" applyBorder="1" applyAlignment="1">
      <alignment horizontal="center" vertical="center" wrapText="1"/>
    </xf>
    <xf numFmtId="0" fontId="85" fillId="15" borderId="0" xfId="0" applyFont="1" applyFill="1" applyBorder="1" applyAlignment="1">
      <alignment horizontal="center" vertical="center" wrapText="1"/>
    </xf>
    <xf numFmtId="0" fontId="77" fillId="15" borderId="5" xfId="0" applyFont="1" applyFill="1" applyBorder="1" applyAlignment="1">
      <alignment horizontal="center" vertical="center" wrapText="1"/>
    </xf>
    <xf numFmtId="0" fontId="77" fillId="15" borderId="0" xfId="0" applyFont="1" applyFill="1" applyBorder="1" applyAlignment="1">
      <alignment horizontal="center" vertical="center" wrapText="1"/>
    </xf>
    <xf numFmtId="0" fontId="77" fillId="15" borderId="7" xfId="0" applyFont="1" applyFill="1" applyBorder="1" applyAlignment="1">
      <alignment horizontal="center" vertical="center" wrapText="1"/>
    </xf>
    <xf numFmtId="0" fontId="77" fillId="15" borderId="8" xfId="0" applyFont="1" applyFill="1" applyBorder="1" applyAlignment="1">
      <alignment horizontal="center" vertical="center" wrapText="1"/>
    </xf>
    <xf numFmtId="0" fontId="77" fillId="15" borderId="9" xfId="0" applyFont="1" applyFill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shrinkToFit="1"/>
    </xf>
    <xf numFmtId="0" fontId="7" fillId="26" borderId="2" xfId="0" applyFont="1" applyFill="1" applyBorder="1" applyAlignment="1" applyProtection="1">
      <alignment horizontal="center" vertical="center"/>
      <protection locked="0"/>
    </xf>
    <xf numFmtId="0" fontId="3" fillId="26" borderId="7" xfId="0" applyFont="1" applyFill="1" applyBorder="1" applyAlignment="1" applyProtection="1">
      <alignment horizontal="center" vertical="top"/>
      <protection locked="0"/>
    </xf>
    <xf numFmtId="0" fontId="17" fillId="26" borderId="8" xfId="0" applyFont="1" applyFill="1" applyBorder="1" applyAlignment="1" applyProtection="1">
      <alignment horizontal="center" vertical="top"/>
      <protection locked="0"/>
    </xf>
    <xf numFmtId="0" fontId="17" fillId="26" borderId="9" xfId="0" applyFont="1" applyFill="1" applyBorder="1" applyAlignment="1" applyProtection="1">
      <alignment horizontal="center" vertical="top"/>
      <protection locked="0"/>
    </xf>
    <xf numFmtId="0" fontId="10" fillId="2" borderId="8" xfId="0" applyFont="1" applyFill="1" applyBorder="1" applyAlignment="1" applyProtection="1">
      <alignment horizontal="center" vertical="top"/>
    </xf>
    <xf numFmtId="0" fontId="3" fillId="26" borderId="4" xfId="0" applyFont="1" applyFill="1" applyBorder="1" applyAlignment="1" applyProtection="1">
      <alignment horizontal="center" vertical="center" wrapText="1"/>
      <protection locked="0"/>
    </xf>
    <xf numFmtId="0" fontId="3" fillId="26" borderId="6" xfId="0" applyFont="1" applyFill="1" applyBorder="1" applyAlignment="1" applyProtection="1">
      <alignment horizontal="center" vertical="center" wrapText="1"/>
      <protection locked="0"/>
    </xf>
    <xf numFmtId="0" fontId="3" fillId="26" borderId="10" xfId="0" applyFont="1" applyFill="1" applyBorder="1" applyAlignment="1" applyProtection="1">
      <alignment horizontal="center" vertical="center" wrapText="1"/>
      <protection locked="0"/>
    </xf>
    <xf numFmtId="0" fontId="3" fillId="26" borderId="22" xfId="0" applyFont="1" applyFill="1" applyBorder="1" applyAlignment="1" applyProtection="1">
      <alignment horizontal="center" vertical="center" wrapText="1"/>
      <protection locked="0"/>
    </xf>
    <xf numFmtId="0" fontId="7" fillId="26" borderId="3" xfId="0" applyFont="1" applyFill="1" applyBorder="1" applyAlignment="1" applyProtection="1">
      <alignment horizontal="center" vertical="center" wrapText="1"/>
      <protection locked="0"/>
    </xf>
    <xf numFmtId="0" fontId="7" fillId="26" borderId="11" xfId="0" applyFont="1" applyFill="1" applyBorder="1" applyAlignment="1" applyProtection="1">
      <alignment horizontal="center" vertical="center" wrapText="1"/>
      <protection locked="0"/>
    </xf>
    <xf numFmtId="0" fontId="3" fillId="26" borderId="2" xfId="0" applyFont="1" applyFill="1" applyBorder="1" applyAlignment="1" applyProtection="1">
      <alignment horizontal="center" vertical="center"/>
      <protection locked="0"/>
    </xf>
    <xf numFmtId="0" fontId="3" fillId="26" borderId="3" xfId="0" applyFont="1" applyFill="1" applyBorder="1" applyAlignment="1" applyProtection="1">
      <alignment horizontal="center" vertical="center"/>
      <protection locked="0"/>
    </xf>
    <xf numFmtId="0" fontId="23" fillId="4" borderId="8" xfId="0" applyFont="1" applyFill="1" applyBorder="1" applyAlignment="1" applyProtection="1">
      <alignment horizontal="center" vertical="top"/>
    </xf>
    <xf numFmtId="0" fontId="15" fillId="26" borderId="5" xfId="0" applyFont="1" applyFill="1" applyBorder="1" applyAlignment="1" applyProtection="1">
      <alignment horizontal="center" vertical="top"/>
      <protection locked="0"/>
    </xf>
    <xf numFmtId="0" fontId="15" fillId="26" borderId="6" xfId="0" applyFont="1" applyFill="1" applyBorder="1" applyAlignment="1" applyProtection="1">
      <alignment horizontal="center" vertical="top"/>
      <protection locked="0"/>
    </xf>
    <xf numFmtId="0" fontId="7" fillId="26" borderId="48" xfId="0" applyNumberFormat="1" applyFont="1" applyFill="1" applyBorder="1" applyAlignment="1" applyProtection="1">
      <alignment horizontal="center" vertical="center" wrapText="1"/>
      <protection locked="0"/>
    </xf>
    <xf numFmtId="0" fontId="7" fillId="26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26" borderId="49" xfId="0" applyNumberFormat="1" applyFont="1" applyFill="1" applyBorder="1" applyAlignment="1" applyProtection="1">
      <alignment horizontal="center" vertical="center" wrapText="1"/>
      <protection locked="0"/>
    </xf>
    <xf numFmtId="0" fontId="52" fillId="2" borderId="7" xfId="2" applyFont="1" applyFill="1" applyBorder="1" applyAlignment="1">
      <alignment horizontal="left" vertical="top"/>
    </xf>
    <xf numFmtId="0" fontId="52" fillId="2" borderId="9" xfId="2" applyFont="1" applyFill="1" applyBorder="1" applyAlignment="1">
      <alignment horizontal="left" vertical="top"/>
    </xf>
    <xf numFmtId="0" fontId="3" fillId="5" borderId="7" xfId="2" applyFont="1" applyFill="1" applyBorder="1" applyAlignment="1">
      <alignment horizontal="center" vertical="center" wrapText="1" shrinkToFit="1"/>
    </xf>
    <xf numFmtId="0" fontId="3" fillId="5" borderId="8" xfId="2" applyFont="1" applyFill="1" applyBorder="1" applyAlignment="1">
      <alignment horizontal="center" vertical="center" wrapText="1" shrinkToFit="1"/>
    </xf>
    <xf numFmtId="0" fontId="3" fillId="5" borderId="9" xfId="2" applyFont="1" applyFill="1" applyBorder="1" applyAlignment="1">
      <alignment horizontal="center" vertical="center" wrapText="1" shrinkToFit="1"/>
    </xf>
    <xf numFmtId="0" fontId="3" fillId="5" borderId="2" xfId="2" applyFont="1" applyFill="1" applyBorder="1" applyAlignment="1">
      <alignment horizontal="center" vertical="center" shrinkToFit="1"/>
    </xf>
    <xf numFmtId="0" fontId="52" fillId="2" borderId="8" xfId="2" applyFont="1" applyFill="1" applyBorder="1" applyAlignment="1">
      <alignment horizontal="left" vertical="top"/>
    </xf>
    <xf numFmtId="0" fontId="3" fillId="5" borderId="3" xfId="2" applyFont="1" applyFill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188" fontId="51" fillId="2" borderId="0" xfId="2" applyNumberFormat="1" applyFont="1" applyFill="1" applyAlignment="1">
      <alignment horizontal="left" vertical="top"/>
    </xf>
    <xf numFmtId="0" fontId="52" fillId="2" borderId="0" xfId="2" applyFont="1" applyFill="1" applyBorder="1" applyAlignment="1">
      <alignment horizontal="center" vertical="top"/>
    </xf>
    <xf numFmtId="0" fontId="3" fillId="5" borderId="14" xfId="2" applyFont="1" applyFill="1" applyBorder="1" applyAlignment="1">
      <alignment horizontal="center" vertical="center" shrinkToFit="1"/>
    </xf>
    <xf numFmtId="0" fontId="7" fillId="6" borderId="3" xfId="2" applyFont="1" applyFill="1" applyBorder="1" applyAlignment="1">
      <alignment horizontal="center" vertical="center" wrapText="1" shrinkToFit="1"/>
    </xf>
    <xf numFmtId="0" fontId="7" fillId="6" borderId="14" xfId="2" applyFont="1" applyFill="1" applyBorder="1" applyAlignment="1">
      <alignment horizontal="center" vertical="center" wrapText="1" shrinkToFit="1"/>
    </xf>
    <xf numFmtId="0" fontId="7" fillId="6" borderId="3" xfId="2" applyFont="1" applyFill="1" applyBorder="1" applyAlignment="1">
      <alignment horizontal="center" vertical="center"/>
    </xf>
    <xf numFmtId="0" fontId="7" fillId="6" borderId="11" xfId="2" applyFont="1" applyFill="1" applyBorder="1" applyAlignment="1">
      <alignment horizontal="center" vertical="center"/>
    </xf>
    <xf numFmtId="0" fontId="7" fillId="6" borderId="14" xfId="2" applyFont="1" applyFill="1" applyBorder="1" applyAlignment="1">
      <alignment horizontal="center" vertical="center"/>
    </xf>
    <xf numFmtId="0" fontId="7" fillId="6" borderId="4" xfId="2" applyFont="1" applyFill="1" applyBorder="1" applyAlignment="1">
      <alignment horizontal="center"/>
    </xf>
    <xf numFmtId="0" fontId="7" fillId="6" borderId="5" xfId="2" applyFont="1" applyFill="1" applyBorder="1" applyAlignment="1">
      <alignment horizontal="center"/>
    </xf>
    <xf numFmtId="0" fontId="7" fillId="6" borderId="6" xfId="2" applyFont="1" applyFill="1" applyBorder="1" applyAlignment="1">
      <alignment horizontal="center"/>
    </xf>
    <xf numFmtId="0" fontId="7" fillId="6" borderId="12" xfId="2" applyFont="1" applyFill="1" applyBorder="1" applyAlignment="1">
      <alignment horizontal="center"/>
    </xf>
    <xf numFmtId="0" fontId="7" fillId="6" borderId="1" xfId="2" applyFont="1" applyFill="1" applyBorder="1" applyAlignment="1">
      <alignment horizontal="center"/>
    </xf>
    <xf numFmtId="0" fontId="7" fillId="6" borderId="13" xfId="2" applyFont="1" applyFill="1" applyBorder="1" applyAlignment="1">
      <alignment horizontal="center"/>
    </xf>
    <xf numFmtId="0" fontId="52" fillId="2" borderId="1" xfId="2" applyFont="1" applyFill="1" applyBorder="1" applyAlignment="1">
      <alignment horizontal="center" vertical="top"/>
    </xf>
    <xf numFmtId="0" fontId="0" fillId="0" borderId="1" xfId="0" applyBorder="1"/>
    <xf numFmtId="0" fontId="7" fillId="2" borderId="0" xfId="2" applyFont="1" applyFill="1" applyBorder="1" applyAlignment="1">
      <alignment horizontal="center" vertical="top"/>
    </xf>
    <xf numFmtId="0" fontId="3" fillId="26" borderId="2" xfId="0" applyFont="1" applyFill="1" applyBorder="1" applyAlignment="1" applyProtection="1">
      <alignment horizontal="center" vertical="top"/>
      <protection locked="0"/>
    </xf>
    <xf numFmtId="0" fontId="15" fillId="4" borderId="2" xfId="0" applyFont="1" applyFill="1" applyBorder="1" applyAlignment="1" applyProtection="1">
      <alignment horizontal="center" vertical="top"/>
      <protection locked="0"/>
    </xf>
    <xf numFmtId="0" fontId="3" fillId="10" borderId="2" xfId="0" applyFont="1" applyFill="1" applyBorder="1" applyAlignment="1" applyProtection="1">
      <alignment horizontal="center" vertical="center"/>
      <protection locked="0"/>
    </xf>
    <xf numFmtId="0" fontId="3" fillId="10" borderId="3" xfId="0" applyFont="1" applyFill="1" applyBorder="1" applyAlignment="1" applyProtection="1">
      <alignment horizontal="center" vertical="center"/>
      <protection locked="0"/>
    </xf>
    <xf numFmtId="0" fontId="3" fillId="26" borderId="2" xfId="0" applyFont="1" applyFill="1" applyBorder="1" applyAlignment="1" applyProtection="1">
      <alignment horizontal="center" vertical="center" wrapText="1"/>
      <protection locked="0"/>
    </xf>
    <xf numFmtId="0" fontId="7" fillId="26" borderId="2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right" vertical="top"/>
    </xf>
    <xf numFmtId="0" fontId="10" fillId="2" borderId="7" xfId="0" applyFont="1" applyFill="1" applyBorder="1" applyAlignment="1" applyProtection="1">
      <alignment horizontal="center" vertical="top"/>
    </xf>
    <xf numFmtId="194" fontId="10" fillId="2" borderId="20" xfId="1" applyNumberFormat="1" applyFont="1" applyFill="1" applyBorder="1" applyAlignment="1" applyProtection="1">
      <alignment horizontal="center" vertical="center" textRotation="45" shrinkToFit="1"/>
    </xf>
    <xf numFmtId="194" fontId="10" fillId="2" borderId="15" xfId="1" applyNumberFormat="1" applyFont="1" applyFill="1" applyBorder="1" applyAlignment="1" applyProtection="1">
      <alignment horizontal="center" vertical="center" textRotation="45" shrinkToFit="1"/>
    </xf>
    <xf numFmtId="1" fontId="3" fillId="31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top"/>
    </xf>
    <xf numFmtId="0" fontId="4" fillId="2" borderId="5" xfId="0" applyFont="1" applyFill="1" applyBorder="1" applyAlignment="1" applyProtection="1">
      <alignment horizontal="right" vertical="top"/>
    </xf>
    <xf numFmtId="0" fontId="15" fillId="26" borderId="7" xfId="0" applyFont="1" applyFill="1" applyBorder="1" applyAlignment="1" applyProtection="1">
      <alignment horizontal="center" vertical="center"/>
      <protection locked="0"/>
    </xf>
    <xf numFmtId="0" fontId="15" fillId="26" borderId="8" xfId="0" applyFont="1" applyFill="1" applyBorder="1" applyAlignment="1" applyProtection="1">
      <alignment horizontal="center" vertical="center"/>
      <protection locked="0"/>
    </xf>
    <xf numFmtId="0" fontId="15" fillId="26" borderId="9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top"/>
      <protection locked="0"/>
    </xf>
    <xf numFmtId="0" fontId="11" fillId="4" borderId="2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center" vertical="top" wrapText="1" shrinkToFit="1"/>
      <protection locked="0"/>
    </xf>
    <xf numFmtId="0" fontId="11" fillId="4" borderId="18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locked="0"/>
    </xf>
    <xf numFmtId="0" fontId="11" fillId="4" borderId="18" xfId="0" applyFont="1" applyFill="1" applyBorder="1" applyAlignment="1" applyProtection="1">
      <alignment horizontal="center" vertical="center" wrapText="1"/>
      <protection locked="0"/>
    </xf>
    <xf numFmtId="0" fontId="11" fillId="4" borderId="19" xfId="0" applyFont="1" applyFill="1" applyBorder="1" applyAlignment="1" applyProtection="1">
      <alignment horizontal="center" vertical="center" wrapText="1"/>
      <protection locked="0"/>
    </xf>
    <xf numFmtId="0" fontId="11" fillId="4" borderId="50" xfId="0" applyFont="1" applyFill="1" applyBorder="1" applyAlignment="1" applyProtection="1">
      <alignment horizontal="center" vertical="center" wrapText="1"/>
      <protection locked="0"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11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right" vertical="top"/>
    </xf>
    <xf numFmtId="0" fontId="11" fillId="4" borderId="7" xfId="0" applyFont="1" applyFill="1" applyBorder="1" applyAlignment="1" applyProtection="1">
      <alignment horizontal="center" vertical="center"/>
      <protection locked="0"/>
    </xf>
    <xf numFmtId="0" fontId="11" fillId="4" borderId="9" xfId="0" applyFont="1" applyFill="1" applyBorder="1" applyAlignment="1" applyProtection="1">
      <alignment horizontal="center" vertical="center"/>
      <protection locked="0"/>
    </xf>
    <xf numFmtId="0" fontId="131" fillId="4" borderId="7" xfId="0" applyFont="1" applyFill="1" applyBorder="1" applyAlignment="1" applyProtection="1">
      <alignment horizontal="center" vertical="center"/>
      <protection locked="0"/>
    </xf>
    <xf numFmtId="0" fontId="131" fillId="4" borderId="8" xfId="0" applyFont="1" applyFill="1" applyBorder="1" applyAlignment="1" applyProtection="1">
      <alignment horizontal="center" vertical="center"/>
      <protection locked="0"/>
    </xf>
    <xf numFmtId="0" fontId="131" fillId="4" borderId="9" xfId="0" applyFont="1" applyFill="1" applyBorder="1" applyAlignment="1" applyProtection="1">
      <alignment horizontal="center" vertical="center"/>
      <protection locked="0"/>
    </xf>
    <xf numFmtId="0" fontId="3" fillId="27" borderId="2" xfId="2" applyFont="1" applyFill="1" applyBorder="1" applyAlignment="1">
      <alignment horizontal="center" vertical="center" shrinkToFit="1"/>
    </xf>
    <xf numFmtId="188" fontId="3" fillId="2" borderId="0" xfId="2" applyNumberFormat="1" applyFont="1" applyFill="1" applyAlignment="1">
      <alignment horizontal="left" vertical="top"/>
    </xf>
    <xf numFmtId="194" fontId="3" fillId="27" borderId="2" xfId="2" applyNumberFormat="1" applyFont="1" applyFill="1" applyBorder="1" applyAlignment="1">
      <alignment horizontal="center" vertical="center" shrinkToFit="1"/>
    </xf>
    <xf numFmtId="0" fontId="0" fillId="27" borderId="2" xfId="0" applyFill="1" applyBorder="1" applyAlignment="1">
      <alignment horizontal="center" shrinkToFit="1"/>
    </xf>
    <xf numFmtId="0" fontId="15" fillId="2" borderId="2" xfId="0" applyFont="1" applyFill="1" applyBorder="1" applyAlignment="1" applyProtection="1">
      <alignment horizontal="center" vertical="top"/>
      <protection locked="0"/>
    </xf>
    <xf numFmtId="0" fontId="15" fillId="0" borderId="2" xfId="0" applyFont="1" applyFill="1" applyBorder="1" applyAlignment="1" applyProtection="1">
      <alignment horizontal="center" vertical="top"/>
      <protection locked="0"/>
    </xf>
  </cellXfs>
  <cellStyles count="10">
    <cellStyle name="Normal 2" xfId="7"/>
    <cellStyle name="เครื่องหมายจุลภาค" xfId="1" builtinId="3"/>
    <cellStyle name="เครื่องหมายจุลภาค 2" xfId="8"/>
    <cellStyle name="เปอร์เซ็นต์" xfId="6" builtinId="5"/>
    <cellStyle name="ปกติ" xfId="0" builtinId="0"/>
    <cellStyle name="ปกติ 2" xfId="2"/>
    <cellStyle name="ปกติ 3" xfId="3"/>
    <cellStyle name="ปกติ 4" xfId="4"/>
    <cellStyle name="ปกติ 5" xfId="5"/>
    <cellStyle name="ปกติ 5 2" xfId="9"/>
  </cellStyles>
  <dxfs count="1185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rgb="FFC00000"/>
      </font>
      <fill>
        <patternFill>
          <bgColor rgb="FFCCFFFF"/>
        </patternFill>
      </fill>
    </dxf>
    <dxf>
      <font>
        <color rgb="FFC0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rgb="FF0066FF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FCCCC"/>
      <color rgb="FFCCFFFF"/>
      <color rgb="FFEAEAEA"/>
      <color rgb="FF0000FF"/>
      <color rgb="FFCCFFCC"/>
      <color rgb="FFFF33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2;&#3621;&#3611;&#3619;&#3632;&#3648;&#3617;&#3636;&#3609;&#3588;&#3640;&#3603;&#3616;&#3634;&#3614;&#3616;&#3634;&#3618;&#3651;&#3609;\&#3649;&#3585;&#3657;&#3652;&#3586;_&#3612;&#3621;&#3611;&#3619;&#3632;&#3648;&#3617;&#3636;&#3609;_&#3617;&#3627;&#3634;&#3623;&#3636;&#3607;&#3618;&#3634;&#3621;&#3633;&#3618;_56_3%20&#3585;.&#3618;.5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hakan\My%20Documents\Downloads\DATA1_&#3588;&#3603;&#3632;_57_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hakan\My%20Documents\Downloads\DATA2_&#3626;&#3606;&#3634;&#3610;&#3633;&#3609;_58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ป้าหมาย"/>
      <sheetName val="ข้อมูลฐาน"/>
      <sheetName val="ป1"/>
      <sheetName val="ป 2"/>
      <sheetName val="ป 3"/>
      <sheetName val="ป 4"/>
      <sheetName val="ป 5"/>
      <sheetName val="ป.1_อ.วุฒิชัย"/>
      <sheetName val="ป 2-1"/>
      <sheetName val="ป 3-1"/>
      <sheetName val="ป 4-1"/>
      <sheetName val="ป 5-1"/>
      <sheetName val="สรุปผลประเมิน"/>
      <sheetName val="ป.1_55-56-สกอ"/>
      <sheetName val="ตาราง ป 2 เทียบ"/>
      <sheetName val="สรุปข้อมูลประเมิน 56"/>
      <sheetName val="สรุป สมศ."/>
      <sheetName val="ผลประเมินต่างๆ"/>
    </sheetNames>
    <sheetDataSet>
      <sheetData sheetId="0">
        <row r="5">
          <cell r="B5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ประเมินสถาบัน"/>
      <sheetName val="1.เป้าหมาย"/>
      <sheetName val="2.หลักสูตร"/>
      <sheetName val="3.ผลงานคณะ"/>
      <sheetName val="รวมวิเคราะห์"/>
      <sheetName val="ผลประเมินหลักสูตร+"/>
      <sheetName val="แก้ไข 2.3"/>
      <sheetName val="2.หลักสูตร (เดิม)"/>
      <sheetName val="ส1-เภสัช"/>
      <sheetName val="ส 1-1-เภสัช"/>
      <sheetName val="ส1-แพทย์"/>
      <sheetName val="ส 1-1-แพทย์"/>
      <sheetName val="ส1-พยาบาล"/>
      <sheetName val="ส 1-1-พยาบาล"/>
      <sheetName val="ส1-วิทย์"/>
      <sheetName val="ส 1-1-วิทย์"/>
      <sheetName val="ส1-วิศวะ"/>
      <sheetName val="ส 1-1-วิศวะ"/>
      <sheetName val="ส1-เกษตร"/>
      <sheetName val="ส 1-1-เกษตร"/>
      <sheetName val="ส1-ศ.ประยุกต์"/>
      <sheetName val="ส 1-1-ศ.ประยุกต์"/>
      <sheetName val="ส1-ศิลป"/>
      <sheetName val="ส 1-1-ศิลป"/>
      <sheetName val="ส1-บริหาร"/>
      <sheetName val="ส 1-1-บริหาร"/>
      <sheetName val="ส1-นิติ"/>
      <sheetName val="ส 1-1-นิติ"/>
      <sheetName val="ส1-รัฐ"/>
      <sheetName val="ส 1-1-รัฐ"/>
    </sheetNames>
    <sheetDataSet>
      <sheetData sheetId="0" refreshError="1"/>
      <sheetData sheetId="1" refreshError="1"/>
      <sheetData sheetId="2" refreshError="1"/>
      <sheetData sheetId="3" refreshError="1">
        <row r="9">
          <cell r="H9">
            <v>14.461469696969697</v>
          </cell>
        </row>
        <row r="29">
          <cell r="J29">
            <v>0</v>
          </cell>
          <cell r="O29">
            <v>5</v>
          </cell>
          <cell r="T29">
            <v>0.44999999999999929</v>
          </cell>
          <cell r="Y29">
            <v>5</v>
          </cell>
          <cell r="AD29">
            <v>5</v>
          </cell>
          <cell r="AI29">
            <v>0</v>
          </cell>
          <cell r="AN29">
            <v>0</v>
          </cell>
          <cell r="AS29">
            <v>0</v>
          </cell>
          <cell r="AX29">
            <v>0</v>
          </cell>
          <cell r="BC29">
            <v>0</v>
          </cell>
          <cell r="BH29">
            <v>0</v>
          </cell>
        </row>
        <row r="38">
          <cell r="I38">
            <v>34.561556603773582</v>
          </cell>
          <cell r="N38">
            <v>-5.8421052631574266E-2</v>
          </cell>
          <cell r="S38">
            <v>-19.103508771929835</v>
          </cell>
          <cell r="X38">
            <v>-1.672954545454548</v>
          </cell>
          <cell r="AC38">
            <v>-1.3817834394904516</v>
          </cell>
          <cell r="AH38">
            <v>-49.117920000000005</v>
          </cell>
          <cell r="AM38">
            <v>48.128409090909095</v>
          </cell>
          <cell r="AR38">
            <v>23.196097560975616</v>
          </cell>
          <cell r="AW38">
            <v>46.457090909090908</v>
          </cell>
          <cell r="BB38">
            <v>-27.972181818181806</v>
          </cell>
          <cell r="BG38">
            <v>50.537818181818182</v>
          </cell>
        </row>
        <row r="41">
          <cell r="I41">
            <v>6</v>
          </cell>
          <cell r="J41">
            <v>5</v>
          </cell>
          <cell r="L41">
            <v>5</v>
          </cell>
          <cell r="N41">
            <v>5</v>
          </cell>
          <cell r="O41">
            <v>4</v>
          </cell>
          <cell r="Q41">
            <v>6</v>
          </cell>
          <cell r="S41">
            <v>6</v>
          </cell>
          <cell r="T41">
            <v>5</v>
          </cell>
          <cell r="V41">
            <v>6</v>
          </cell>
          <cell r="X41">
            <v>5</v>
          </cell>
          <cell r="Y41">
            <v>4</v>
          </cell>
          <cell r="AA41">
            <v>6</v>
          </cell>
          <cell r="AC41">
            <v>5</v>
          </cell>
          <cell r="AD41">
            <v>4</v>
          </cell>
          <cell r="AF41">
            <v>4</v>
          </cell>
          <cell r="AH41">
            <v>5</v>
          </cell>
          <cell r="AI41">
            <v>4</v>
          </cell>
          <cell r="AK41">
            <v>4</v>
          </cell>
          <cell r="AM41">
            <v>6</v>
          </cell>
          <cell r="AN41">
            <v>5</v>
          </cell>
          <cell r="AP41">
            <v>4</v>
          </cell>
          <cell r="AR41">
            <v>5</v>
          </cell>
          <cell r="AS41">
            <v>4</v>
          </cell>
          <cell r="AU41">
            <v>5</v>
          </cell>
          <cell r="AW41">
            <v>5</v>
          </cell>
          <cell r="AX41">
            <v>4</v>
          </cell>
          <cell r="AZ41">
            <v>6</v>
          </cell>
          <cell r="BB41">
            <v>5</v>
          </cell>
          <cell r="BC41">
            <v>4</v>
          </cell>
          <cell r="BE41">
            <v>6</v>
          </cell>
          <cell r="BG41">
            <v>5</v>
          </cell>
          <cell r="BH41">
            <v>4</v>
          </cell>
        </row>
        <row r="53">
          <cell r="I53">
            <v>6</v>
          </cell>
          <cell r="J53">
            <v>5</v>
          </cell>
          <cell r="L53">
            <v>5</v>
          </cell>
          <cell r="N53">
            <v>3</v>
          </cell>
          <cell r="O53">
            <v>3</v>
          </cell>
          <cell r="Q53">
            <v>6</v>
          </cell>
          <cell r="S53">
            <v>3</v>
          </cell>
          <cell r="T53">
            <v>3</v>
          </cell>
          <cell r="V53">
            <v>6</v>
          </cell>
          <cell r="X53">
            <v>3</v>
          </cell>
          <cell r="Y53">
            <v>3</v>
          </cell>
          <cell r="AA53">
            <v>6</v>
          </cell>
          <cell r="AC53">
            <v>6</v>
          </cell>
          <cell r="AD53">
            <v>5</v>
          </cell>
          <cell r="AF53">
            <v>4</v>
          </cell>
          <cell r="AH53">
            <v>6</v>
          </cell>
          <cell r="AI53">
            <v>5</v>
          </cell>
          <cell r="AK53">
            <v>5</v>
          </cell>
          <cell r="AM53">
            <v>6</v>
          </cell>
          <cell r="AN53">
            <v>5</v>
          </cell>
          <cell r="AP53">
            <v>4</v>
          </cell>
          <cell r="AR53">
            <v>3</v>
          </cell>
          <cell r="AS53">
            <v>3</v>
          </cell>
          <cell r="AU53">
            <v>5</v>
          </cell>
          <cell r="AW53">
            <v>2</v>
          </cell>
          <cell r="AX53">
            <v>2</v>
          </cell>
          <cell r="AZ53">
            <v>6</v>
          </cell>
          <cell r="BB53">
            <v>3</v>
          </cell>
          <cell r="BC53">
            <v>3</v>
          </cell>
          <cell r="BE53">
            <v>6</v>
          </cell>
          <cell r="BG53">
            <v>1</v>
          </cell>
          <cell r="BH53">
            <v>1</v>
          </cell>
        </row>
        <row r="66">
          <cell r="I66">
            <v>6</v>
          </cell>
          <cell r="J66">
            <v>5</v>
          </cell>
          <cell r="L66">
            <v>5</v>
          </cell>
          <cell r="N66">
            <v>5</v>
          </cell>
          <cell r="O66">
            <v>4</v>
          </cell>
          <cell r="Q66">
            <v>5</v>
          </cell>
          <cell r="S66">
            <v>4</v>
          </cell>
          <cell r="T66">
            <v>3</v>
          </cell>
          <cell r="V66">
            <v>6</v>
          </cell>
          <cell r="X66">
            <v>6</v>
          </cell>
          <cell r="Y66">
            <v>5</v>
          </cell>
          <cell r="AA66">
            <v>6</v>
          </cell>
          <cell r="AC66">
            <v>6</v>
          </cell>
          <cell r="AD66">
            <v>5</v>
          </cell>
          <cell r="AF66">
            <v>6</v>
          </cell>
          <cell r="AH66">
            <v>6</v>
          </cell>
          <cell r="AI66">
            <v>5</v>
          </cell>
          <cell r="AK66">
            <v>5</v>
          </cell>
          <cell r="AM66">
            <v>6</v>
          </cell>
          <cell r="AN66">
            <v>5</v>
          </cell>
          <cell r="AP66">
            <v>5</v>
          </cell>
          <cell r="AR66">
            <v>5</v>
          </cell>
          <cell r="AS66">
            <v>4</v>
          </cell>
          <cell r="AU66">
            <v>6</v>
          </cell>
          <cell r="AW66">
            <v>5</v>
          </cell>
          <cell r="AX66">
            <v>4</v>
          </cell>
          <cell r="AZ66">
            <v>4</v>
          </cell>
          <cell r="BB66">
            <v>3</v>
          </cell>
          <cell r="BC66">
            <v>3</v>
          </cell>
          <cell r="BE66">
            <v>6</v>
          </cell>
          <cell r="BG66">
            <v>5</v>
          </cell>
          <cell r="BH66">
            <v>4</v>
          </cell>
        </row>
        <row r="127">
          <cell r="I127">
            <v>6</v>
          </cell>
          <cell r="J127">
            <v>5</v>
          </cell>
          <cell r="L127">
            <v>5</v>
          </cell>
          <cell r="N127">
            <v>4</v>
          </cell>
          <cell r="O127">
            <v>3</v>
          </cell>
          <cell r="Q127">
            <v>6</v>
          </cell>
          <cell r="S127">
            <v>2</v>
          </cell>
          <cell r="T127">
            <v>2</v>
          </cell>
          <cell r="V127">
            <v>3</v>
          </cell>
          <cell r="X127">
            <v>4</v>
          </cell>
          <cell r="Y127">
            <v>3</v>
          </cell>
          <cell r="AA127">
            <v>6</v>
          </cell>
          <cell r="AC127">
            <v>5</v>
          </cell>
          <cell r="AD127">
            <v>4</v>
          </cell>
          <cell r="AF127">
            <v>6</v>
          </cell>
          <cell r="AH127">
            <v>4</v>
          </cell>
          <cell r="AI127">
            <v>3</v>
          </cell>
          <cell r="AK127">
            <v>4</v>
          </cell>
          <cell r="AM127">
            <v>3</v>
          </cell>
          <cell r="AN127">
            <v>3</v>
          </cell>
          <cell r="AP127">
            <v>3</v>
          </cell>
          <cell r="AR127">
            <v>2</v>
          </cell>
          <cell r="AS127">
            <v>2</v>
          </cell>
          <cell r="AU127">
            <v>6</v>
          </cell>
          <cell r="AW127">
            <v>3</v>
          </cell>
          <cell r="AX127">
            <v>3</v>
          </cell>
          <cell r="AZ127">
            <v>6</v>
          </cell>
          <cell r="BB127">
            <v>5</v>
          </cell>
          <cell r="BC127">
            <v>4</v>
          </cell>
          <cell r="BE127">
            <v>6</v>
          </cell>
          <cell r="BG127">
            <v>3</v>
          </cell>
          <cell r="BH127">
            <v>3</v>
          </cell>
        </row>
        <row r="134">
          <cell r="I134">
            <v>6</v>
          </cell>
          <cell r="J134">
            <v>5</v>
          </cell>
          <cell r="L134">
            <v>5</v>
          </cell>
          <cell r="N134">
            <v>5</v>
          </cell>
          <cell r="O134">
            <v>4</v>
          </cell>
          <cell r="Q134">
            <v>6</v>
          </cell>
          <cell r="S134">
            <v>4</v>
          </cell>
          <cell r="T134">
            <v>3</v>
          </cell>
          <cell r="V134">
            <v>3</v>
          </cell>
          <cell r="X134">
            <v>4</v>
          </cell>
          <cell r="Y134">
            <v>3</v>
          </cell>
          <cell r="AA134">
            <v>6</v>
          </cell>
          <cell r="AC134">
            <v>5</v>
          </cell>
          <cell r="AD134">
            <v>4</v>
          </cell>
          <cell r="AF134">
            <v>6</v>
          </cell>
          <cell r="AH134">
            <v>5</v>
          </cell>
          <cell r="AI134">
            <v>4</v>
          </cell>
          <cell r="AK134">
            <v>5</v>
          </cell>
          <cell r="AM134">
            <v>3</v>
          </cell>
          <cell r="AN134">
            <v>3</v>
          </cell>
          <cell r="AP134">
            <v>4</v>
          </cell>
          <cell r="AR134">
            <v>3</v>
          </cell>
          <cell r="AS134">
            <v>3</v>
          </cell>
          <cell r="AU134">
            <v>6</v>
          </cell>
          <cell r="AW134">
            <v>3</v>
          </cell>
          <cell r="AX134">
            <v>3</v>
          </cell>
          <cell r="AZ134">
            <v>5</v>
          </cell>
          <cell r="BB134">
            <v>6</v>
          </cell>
          <cell r="BC134">
            <v>5</v>
          </cell>
          <cell r="BE134">
            <v>5</v>
          </cell>
          <cell r="BG134">
            <v>3</v>
          </cell>
          <cell r="BH134">
            <v>3</v>
          </cell>
        </row>
        <row r="143">
          <cell r="I143">
            <v>7</v>
          </cell>
          <cell r="J143">
            <v>5</v>
          </cell>
          <cell r="L143">
            <v>5</v>
          </cell>
          <cell r="N143">
            <v>5</v>
          </cell>
          <cell r="O143">
            <v>4</v>
          </cell>
          <cell r="Q143">
            <v>7</v>
          </cell>
          <cell r="S143">
            <v>3</v>
          </cell>
          <cell r="T143">
            <v>3</v>
          </cell>
          <cell r="V143">
            <v>7</v>
          </cell>
          <cell r="X143">
            <v>6</v>
          </cell>
          <cell r="Y143">
            <v>4</v>
          </cell>
          <cell r="AA143">
            <v>7</v>
          </cell>
          <cell r="AC143">
            <v>5</v>
          </cell>
          <cell r="AD143">
            <v>4</v>
          </cell>
          <cell r="AF143">
            <v>5</v>
          </cell>
          <cell r="AH143">
            <v>5</v>
          </cell>
          <cell r="AI143">
            <v>4</v>
          </cell>
          <cell r="AK143">
            <v>7</v>
          </cell>
          <cell r="AM143">
            <v>4</v>
          </cell>
          <cell r="AN143">
            <v>3</v>
          </cell>
          <cell r="AP143">
            <v>7</v>
          </cell>
          <cell r="AR143">
            <v>2</v>
          </cell>
          <cell r="AS143">
            <v>2</v>
          </cell>
          <cell r="AU143">
            <v>5</v>
          </cell>
          <cell r="AW143">
            <v>4</v>
          </cell>
          <cell r="AX143">
            <v>3</v>
          </cell>
          <cell r="AZ143">
            <v>7</v>
          </cell>
          <cell r="BB143">
            <v>3</v>
          </cell>
          <cell r="BC143">
            <v>3</v>
          </cell>
          <cell r="BE143">
            <v>7</v>
          </cell>
          <cell r="BG143">
            <v>2</v>
          </cell>
          <cell r="BH143">
            <v>2</v>
          </cell>
        </row>
        <row r="151">
          <cell r="I151">
            <v>6</v>
          </cell>
          <cell r="J151">
            <v>5</v>
          </cell>
          <cell r="L151">
            <v>4</v>
          </cell>
          <cell r="N151">
            <v>6</v>
          </cell>
          <cell r="O151">
            <v>5</v>
          </cell>
          <cell r="Q151">
            <v>5</v>
          </cell>
          <cell r="S151">
            <v>4</v>
          </cell>
          <cell r="T151">
            <v>3</v>
          </cell>
          <cell r="V151">
            <v>5</v>
          </cell>
          <cell r="X151">
            <v>6</v>
          </cell>
          <cell r="Y151">
            <v>5</v>
          </cell>
          <cell r="AA151">
            <v>5</v>
          </cell>
          <cell r="AC151">
            <v>6</v>
          </cell>
          <cell r="AD151">
            <v>5</v>
          </cell>
          <cell r="AF151">
            <v>3</v>
          </cell>
          <cell r="AH151">
            <v>5</v>
          </cell>
          <cell r="AI151">
            <v>4</v>
          </cell>
          <cell r="AK151">
            <v>4</v>
          </cell>
          <cell r="AM151">
            <v>6</v>
          </cell>
          <cell r="AN151">
            <v>5</v>
          </cell>
          <cell r="AP151">
            <v>3</v>
          </cell>
          <cell r="AR151">
            <v>5</v>
          </cell>
          <cell r="AS151">
            <v>4</v>
          </cell>
          <cell r="AU151">
            <v>5</v>
          </cell>
          <cell r="AW151">
            <v>5</v>
          </cell>
          <cell r="AX151">
            <v>4</v>
          </cell>
          <cell r="AZ151">
            <v>5</v>
          </cell>
          <cell r="BB151">
            <v>6</v>
          </cell>
          <cell r="BC151">
            <v>5</v>
          </cell>
          <cell r="BE151">
            <v>5</v>
          </cell>
          <cell r="BG151">
            <v>5</v>
          </cell>
          <cell r="BH151">
            <v>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เป้าหมาย"/>
      <sheetName val="2.ผลงานสถาบัน"/>
      <sheetName val="ส2-ตารางวิเคราะห์สถาบัน"/>
      <sheetName val="เป้า-ผล QA 57"/>
      <sheetName val="ส 2-1-สถาบัน"/>
      <sheetName val="ส 1-1-แพทย์"/>
      <sheetName val="ส 1-1-พยาบาล"/>
      <sheetName val="ส 1-1-วิทย์"/>
      <sheetName val="ส 1-1-วิศวะ"/>
      <sheetName val="ส 1-1-เกษตร"/>
      <sheetName val="ส 1-1-ศ.ประยุกต์"/>
      <sheetName val="ส 1-1-ศิลป"/>
      <sheetName val="ส 1-1-บริหาร"/>
      <sheetName val="ส 1-1-นิติ"/>
      <sheetName val="ส 1-1-รัฐ"/>
      <sheetName val="ส1-ภาพรวม_สถาบัน"/>
      <sheetName val="ส1-ภาพรวม_สถาบัน (2)"/>
      <sheetName val="Sheet1"/>
    </sheetNames>
    <sheetDataSet>
      <sheetData sheetId="0"/>
      <sheetData sheetId="1"/>
      <sheetData sheetId="2" refreshError="1"/>
      <sheetData sheetId="3" refreshError="1"/>
      <sheetData sheetId="4">
        <row r="11">
          <cell r="E11">
            <v>3.7946428571428572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</sheetPr>
  <dimension ref="A1:L45"/>
  <sheetViews>
    <sheetView workbookViewId="0">
      <pane xSplit="1" ySplit="4" topLeftCell="B5" activePane="bottomRight" state="frozen"/>
      <selection activeCell="C8" sqref="C8"/>
      <selection pane="topRight" activeCell="C8" sqref="C8"/>
      <selection pane="bottomLeft" activeCell="C8" sqref="C8"/>
      <selection pane="bottomRight" activeCell="H13" sqref="H13"/>
    </sheetView>
  </sheetViews>
  <sheetFormatPr defaultRowHeight="23.25"/>
  <cols>
    <col min="1" max="1" width="51.625" style="61" customWidth="1"/>
    <col min="2" max="12" width="9.5" style="61" customWidth="1"/>
    <col min="13" max="16384" width="9" style="61"/>
  </cols>
  <sheetData>
    <row r="1" spans="1:12" ht="24">
      <c r="A1" s="62" t="s">
        <v>129</v>
      </c>
      <c r="B1" s="60"/>
      <c r="C1" s="60"/>
      <c r="D1" s="60"/>
    </row>
    <row r="2" spans="1:12">
      <c r="A2" s="59"/>
      <c r="B2" s="60"/>
      <c r="C2" s="60"/>
      <c r="D2" s="60"/>
    </row>
    <row r="3" spans="1:12">
      <c r="A3" s="1301" t="s">
        <v>2</v>
      </c>
      <c r="B3" s="1300" t="s">
        <v>130</v>
      </c>
      <c r="C3" s="1300"/>
      <c r="D3" s="1300"/>
      <c r="E3" s="1300"/>
      <c r="F3" s="1300"/>
      <c r="G3" s="1300"/>
      <c r="H3" s="1300"/>
      <c r="I3" s="1300"/>
      <c r="J3" s="1300"/>
      <c r="K3" s="1300"/>
      <c r="L3" s="1300"/>
    </row>
    <row r="4" spans="1:12" s="63" customFormat="1">
      <c r="A4" s="1302"/>
      <c r="B4" s="103" t="s">
        <v>6</v>
      </c>
      <c r="C4" s="104" t="s">
        <v>80</v>
      </c>
      <c r="D4" s="104" t="s">
        <v>7</v>
      </c>
      <c r="E4" s="104" t="s">
        <v>8</v>
      </c>
      <c r="F4" s="104" t="s">
        <v>9</v>
      </c>
      <c r="G4" s="104" t="s">
        <v>10</v>
      </c>
      <c r="H4" s="104" t="s">
        <v>11</v>
      </c>
      <c r="I4" s="104" t="s">
        <v>12</v>
      </c>
      <c r="J4" s="104" t="s">
        <v>13</v>
      </c>
      <c r="K4" s="104" t="s">
        <v>14</v>
      </c>
      <c r="L4" s="104" t="s">
        <v>15</v>
      </c>
    </row>
    <row r="5" spans="1:12" s="58" customFormat="1">
      <c r="A5" s="65" t="s">
        <v>112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58" customFormat="1">
      <c r="A6" s="64" t="s">
        <v>183</v>
      </c>
      <c r="B6" s="535">
        <v>2.99</v>
      </c>
      <c r="C6" s="535">
        <v>3.35</v>
      </c>
      <c r="D6" s="535">
        <v>3.33</v>
      </c>
      <c r="E6" s="535">
        <v>3.42</v>
      </c>
      <c r="F6" s="535">
        <v>4.1900000000000004</v>
      </c>
      <c r="G6" s="535">
        <v>3.24</v>
      </c>
      <c r="H6" s="535">
        <v>3.22</v>
      </c>
      <c r="I6" s="535">
        <v>2.83</v>
      </c>
      <c r="J6" s="535">
        <v>2.81</v>
      </c>
      <c r="K6" s="535">
        <v>3.64</v>
      </c>
      <c r="L6" s="535">
        <v>2.67</v>
      </c>
    </row>
    <row r="7" spans="1:12" s="58" customFormat="1">
      <c r="A7" s="64" t="s">
        <v>113</v>
      </c>
      <c r="B7" s="536">
        <v>71</v>
      </c>
      <c r="C7" s="536">
        <v>46</v>
      </c>
      <c r="D7" s="536">
        <v>9.52</v>
      </c>
      <c r="E7" s="536">
        <v>70.569999999999993</v>
      </c>
      <c r="F7" s="536">
        <v>69</v>
      </c>
      <c r="G7" s="536">
        <v>82.81</v>
      </c>
      <c r="H7" s="536">
        <v>31.82</v>
      </c>
      <c r="I7" s="536">
        <v>31.87</v>
      </c>
      <c r="J7" s="536">
        <v>25.87</v>
      </c>
      <c r="K7" s="536">
        <v>13.04</v>
      </c>
      <c r="L7" s="536">
        <v>31.25</v>
      </c>
    </row>
    <row r="8" spans="1:12" s="58" customFormat="1">
      <c r="A8" s="64" t="s">
        <v>114</v>
      </c>
      <c r="B8" s="536">
        <v>41</v>
      </c>
      <c r="C8" s="536">
        <v>20</v>
      </c>
      <c r="D8" s="536">
        <v>9.09</v>
      </c>
      <c r="E8" s="536">
        <v>42.75</v>
      </c>
      <c r="F8" s="536">
        <v>60</v>
      </c>
      <c r="G8" s="536">
        <v>50.41</v>
      </c>
      <c r="H8" s="536">
        <v>35</v>
      </c>
      <c r="I8" s="536">
        <v>19</v>
      </c>
      <c r="J8" s="536">
        <v>9.7899999999999991</v>
      </c>
      <c r="K8" s="536">
        <v>13.04</v>
      </c>
      <c r="L8" s="536">
        <v>6.25</v>
      </c>
    </row>
    <row r="9" spans="1:12" s="58" customFormat="1">
      <c r="A9" s="64" t="s">
        <v>115</v>
      </c>
      <c r="B9" s="536">
        <v>1.19</v>
      </c>
      <c r="C9" s="536">
        <v>-0.5</v>
      </c>
      <c r="D9" s="536">
        <v>-29.14</v>
      </c>
      <c r="E9" s="536">
        <v>-7.75</v>
      </c>
      <c r="F9" s="536">
        <v>-1.38</v>
      </c>
      <c r="G9" s="536"/>
      <c r="H9" s="536">
        <v>2.92</v>
      </c>
      <c r="I9" s="536">
        <v>23.41</v>
      </c>
      <c r="J9" s="536">
        <v>35</v>
      </c>
      <c r="K9" s="536">
        <v>-19.72</v>
      </c>
      <c r="L9" s="536">
        <v>50.54</v>
      </c>
    </row>
    <row r="10" spans="1:12" s="58" customFormat="1">
      <c r="A10" s="64" t="s">
        <v>116</v>
      </c>
      <c r="B10" s="535">
        <v>6</v>
      </c>
      <c r="C10" s="535">
        <v>5</v>
      </c>
      <c r="D10" s="535">
        <v>6</v>
      </c>
      <c r="E10" s="535">
        <v>6</v>
      </c>
      <c r="F10" s="535">
        <v>6</v>
      </c>
      <c r="G10" s="535">
        <v>6</v>
      </c>
      <c r="H10" s="535">
        <v>6</v>
      </c>
      <c r="I10" s="535">
        <v>6</v>
      </c>
      <c r="J10" s="535">
        <v>6</v>
      </c>
      <c r="K10" s="535">
        <v>6</v>
      </c>
      <c r="L10" s="535">
        <v>5</v>
      </c>
    </row>
    <row r="11" spans="1:12" s="58" customFormat="1">
      <c r="A11" s="64" t="s">
        <v>117</v>
      </c>
      <c r="B11" s="535">
        <v>6</v>
      </c>
      <c r="C11" s="535">
        <v>4</v>
      </c>
      <c r="D11" s="535">
        <v>6</v>
      </c>
      <c r="E11" s="535">
        <v>6</v>
      </c>
      <c r="F11" s="535">
        <v>6</v>
      </c>
      <c r="G11" s="535">
        <v>6</v>
      </c>
      <c r="H11" s="535">
        <v>6</v>
      </c>
      <c r="I11" s="535">
        <v>6</v>
      </c>
      <c r="J11" s="535">
        <v>6</v>
      </c>
      <c r="K11" s="535">
        <v>6</v>
      </c>
      <c r="L11" s="535">
        <v>4</v>
      </c>
    </row>
    <row r="12" spans="1:12" s="58" customFormat="1" hidden="1">
      <c r="A12" s="67" t="s">
        <v>118</v>
      </c>
      <c r="B12" s="537"/>
      <c r="C12" s="537"/>
      <c r="D12" s="537"/>
      <c r="E12" s="537"/>
      <c r="F12" s="537"/>
      <c r="G12" s="537"/>
      <c r="H12" s="537"/>
      <c r="I12" s="537"/>
      <c r="J12" s="537"/>
      <c r="K12" s="537"/>
      <c r="L12" s="537"/>
    </row>
    <row r="13" spans="1:12" s="58" customFormat="1">
      <c r="A13" s="64" t="s">
        <v>119</v>
      </c>
      <c r="B13" s="535">
        <v>6</v>
      </c>
      <c r="C13" s="535">
        <v>5</v>
      </c>
      <c r="D13" s="535">
        <v>6</v>
      </c>
      <c r="E13" s="535">
        <v>5</v>
      </c>
      <c r="F13" s="535">
        <v>6</v>
      </c>
      <c r="G13" s="535">
        <v>6</v>
      </c>
      <c r="H13" s="535">
        <v>6</v>
      </c>
      <c r="I13" s="535">
        <v>6</v>
      </c>
      <c r="J13" s="535">
        <v>6</v>
      </c>
      <c r="K13" s="535">
        <v>6</v>
      </c>
      <c r="L13" s="535">
        <v>5</v>
      </c>
    </row>
    <row r="14" spans="1:12" s="58" customFormat="1">
      <c r="A14" s="64" t="s">
        <v>120</v>
      </c>
      <c r="B14" s="538">
        <v>52000</v>
      </c>
      <c r="C14" s="538">
        <v>103300</v>
      </c>
      <c r="D14" s="538">
        <v>50000</v>
      </c>
      <c r="E14" s="538">
        <v>60000</v>
      </c>
      <c r="F14" s="538">
        <v>86000</v>
      </c>
      <c r="G14" s="538">
        <v>180000</v>
      </c>
      <c r="H14" s="538">
        <v>15000</v>
      </c>
      <c r="I14" s="538">
        <v>25000</v>
      </c>
      <c r="J14" s="538">
        <v>42000</v>
      </c>
      <c r="K14" s="538">
        <v>15000</v>
      </c>
      <c r="L14" s="538">
        <v>42722.05</v>
      </c>
    </row>
    <row r="15" spans="1:12" s="58" customFormat="1">
      <c r="A15" s="64" t="s">
        <v>121</v>
      </c>
      <c r="B15" s="535">
        <v>52</v>
      </c>
      <c r="C15" s="535">
        <v>28</v>
      </c>
      <c r="D15" s="535" t="s">
        <v>383</v>
      </c>
      <c r="E15" s="535">
        <v>40</v>
      </c>
      <c r="F15" s="535">
        <v>33</v>
      </c>
      <c r="G15" s="535">
        <v>40</v>
      </c>
      <c r="H15" s="535">
        <v>20</v>
      </c>
      <c r="I15" s="535">
        <v>8</v>
      </c>
      <c r="J15" s="535">
        <v>21</v>
      </c>
      <c r="K15" s="535">
        <v>20</v>
      </c>
      <c r="L15" s="535">
        <v>56</v>
      </c>
    </row>
    <row r="16" spans="1:12" s="58" customFormat="1" hidden="1">
      <c r="A16" s="67" t="s">
        <v>122</v>
      </c>
      <c r="B16" s="537"/>
      <c r="C16" s="537"/>
      <c r="D16" s="537"/>
      <c r="E16" s="537"/>
      <c r="F16" s="537"/>
      <c r="G16" s="537"/>
      <c r="H16" s="537"/>
      <c r="I16" s="537"/>
      <c r="J16" s="537"/>
      <c r="K16" s="537"/>
      <c r="L16" s="537"/>
    </row>
    <row r="17" spans="1:12" s="58" customFormat="1">
      <c r="A17" s="64" t="s">
        <v>123</v>
      </c>
      <c r="B17" s="535">
        <v>6</v>
      </c>
      <c r="C17" s="535">
        <v>5</v>
      </c>
      <c r="D17" s="535">
        <v>6</v>
      </c>
      <c r="E17" s="535">
        <v>5</v>
      </c>
      <c r="F17" s="535">
        <v>6</v>
      </c>
      <c r="G17" s="535">
        <v>5</v>
      </c>
      <c r="H17" s="535">
        <v>5</v>
      </c>
      <c r="I17" s="535">
        <v>6</v>
      </c>
      <c r="J17" s="535">
        <v>6</v>
      </c>
      <c r="K17" s="535">
        <v>6</v>
      </c>
      <c r="L17" s="535">
        <v>5</v>
      </c>
    </row>
    <row r="18" spans="1:12" s="58" customFormat="1" hidden="1">
      <c r="A18" s="67" t="s">
        <v>124</v>
      </c>
      <c r="B18" s="537"/>
      <c r="C18" s="537"/>
      <c r="D18" s="537"/>
      <c r="E18" s="537"/>
      <c r="F18" s="537"/>
      <c r="G18" s="537"/>
      <c r="H18" s="537"/>
      <c r="I18" s="537"/>
      <c r="J18" s="537"/>
      <c r="K18" s="537"/>
      <c r="L18" s="537"/>
    </row>
    <row r="19" spans="1:12" s="58" customFormat="1">
      <c r="A19" s="64" t="s">
        <v>125</v>
      </c>
      <c r="B19" s="535">
        <v>6</v>
      </c>
      <c r="C19" s="535">
        <v>5</v>
      </c>
      <c r="D19" s="535">
        <v>6</v>
      </c>
      <c r="E19" s="535">
        <v>5</v>
      </c>
      <c r="F19" s="535">
        <v>6</v>
      </c>
      <c r="G19" s="535">
        <v>5</v>
      </c>
      <c r="H19" s="535">
        <v>5</v>
      </c>
      <c r="I19" s="535">
        <v>6</v>
      </c>
      <c r="J19" s="535">
        <v>6</v>
      </c>
      <c r="K19" s="535">
        <v>6</v>
      </c>
      <c r="L19" s="535">
        <v>5</v>
      </c>
    </row>
    <row r="20" spans="1:12" s="58" customFormat="1" hidden="1">
      <c r="A20" s="67" t="s">
        <v>126</v>
      </c>
      <c r="B20" s="537"/>
      <c r="C20" s="537"/>
      <c r="D20" s="537"/>
      <c r="E20" s="537"/>
      <c r="F20" s="537"/>
      <c r="G20" s="537"/>
      <c r="H20" s="537"/>
      <c r="I20" s="537"/>
      <c r="J20" s="537"/>
      <c r="K20" s="537"/>
      <c r="L20" s="537"/>
    </row>
    <row r="21" spans="1:12" s="58" customFormat="1">
      <c r="A21" s="64" t="s">
        <v>127</v>
      </c>
      <c r="B21" s="535">
        <v>7</v>
      </c>
      <c r="C21" s="535">
        <v>6</v>
      </c>
      <c r="D21" s="535">
        <v>7</v>
      </c>
      <c r="E21" s="535">
        <v>7</v>
      </c>
      <c r="F21" s="535">
        <v>7</v>
      </c>
      <c r="G21" s="535">
        <v>5</v>
      </c>
      <c r="H21" s="535">
        <v>7</v>
      </c>
      <c r="I21" s="535">
        <v>7</v>
      </c>
      <c r="J21" s="535">
        <v>6</v>
      </c>
      <c r="K21" s="535">
        <v>7</v>
      </c>
      <c r="L21" s="535">
        <v>5</v>
      </c>
    </row>
    <row r="22" spans="1:12" s="58" customFormat="1">
      <c r="A22" s="64" t="s">
        <v>128</v>
      </c>
      <c r="B22" s="535">
        <v>5</v>
      </c>
      <c r="C22" s="535">
        <v>6</v>
      </c>
      <c r="D22" s="535">
        <v>6</v>
      </c>
      <c r="E22" s="535">
        <v>6</v>
      </c>
      <c r="F22" s="535">
        <v>6</v>
      </c>
      <c r="G22" s="535">
        <v>4</v>
      </c>
      <c r="H22" s="535">
        <v>6</v>
      </c>
      <c r="I22" s="535">
        <v>6</v>
      </c>
      <c r="J22" s="535">
        <v>5</v>
      </c>
      <c r="K22" s="535">
        <v>6</v>
      </c>
      <c r="L22" s="535">
        <v>5</v>
      </c>
    </row>
    <row r="23" spans="1:12">
      <c r="A23" s="60"/>
      <c r="B23" s="60"/>
      <c r="C23" s="60"/>
      <c r="D23" s="60"/>
    </row>
    <row r="24" spans="1:12">
      <c r="A24" s="1204" t="s">
        <v>300</v>
      </c>
    </row>
    <row r="25" spans="1:12">
      <c r="A25" s="1303" t="s">
        <v>2</v>
      </c>
      <c r="B25" s="1201" t="s">
        <v>515</v>
      </c>
    </row>
    <row r="26" spans="1:12" ht="21" customHeight="1">
      <c r="A26" s="1304"/>
      <c r="B26" s="1201" t="s">
        <v>300</v>
      </c>
    </row>
    <row r="27" spans="1:12">
      <c r="A27" s="65" t="s">
        <v>112</v>
      </c>
      <c r="B27" s="1202"/>
    </row>
    <row r="28" spans="1:12">
      <c r="A28" s="64" t="s">
        <v>183</v>
      </c>
      <c r="B28" s="1203">
        <v>2.5</v>
      </c>
    </row>
    <row r="29" spans="1:12">
      <c r="A29" s="64" t="s">
        <v>113</v>
      </c>
      <c r="B29" s="1203">
        <v>51</v>
      </c>
    </row>
    <row r="30" spans="1:12">
      <c r="A30" s="64" t="s">
        <v>114</v>
      </c>
      <c r="B30" s="1203">
        <v>32</v>
      </c>
    </row>
    <row r="31" spans="1:12">
      <c r="A31" s="64" t="s">
        <v>511</v>
      </c>
      <c r="B31" s="1203">
        <v>6</v>
      </c>
    </row>
    <row r="32" spans="1:12">
      <c r="A32" s="64" t="s">
        <v>512</v>
      </c>
      <c r="B32" s="1203">
        <v>5</v>
      </c>
    </row>
    <row r="33" spans="1:2">
      <c r="A33" s="67" t="s">
        <v>118</v>
      </c>
      <c r="B33" s="1202"/>
    </row>
    <row r="34" spans="1:2">
      <c r="A34" s="64" t="s">
        <v>119</v>
      </c>
      <c r="B34" s="1203">
        <v>6</v>
      </c>
    </row>
    <row r="35" spans="1:2">
      <c r="A35" s="64" t="s">
        <v>120</v>
      </c>
      <c r="B35" s="1203">
        <v>4</v>
      </c>
    </row>
    <row r="36" spans="1:2">
      <c r="A36" s="64" t="s">
        <v>121</v>
      </c>
      <c r="B36" s="1203">
        <v>4.2</v>
      </c>
    </row>
    <row r="37" spans="1:2">
      <c r="A37" s="67" t="s">
        <v>122</v>
      </c>
      <c r="B37" s="1202"/>
    </row>
    <row r="38" spans="1:2">
      <c r="A38" s="64" t="s">
        <v>123</v>
      </c>
      <c r="B38" s="1203">
        <v>6</v>
      </c>
    </row>
    <row r="39" spans="1:2">
      <c r="A39" s="67" t="s">
        <v>124</v>
      </c>
      <c r="B39" s="1202"/>
    </row>
    <row r="40" spans="1:2">
      <c r="A40" s="64" t="s">
        <v>125</v>
      </c>
      <c r="B40" s="1203">
        <v>6</v>
      </c>
    </row>
    <row r="41" spans="1:2">
      <c r="A41" s="67" t="s">
        <v>126</v>
      </c>
      <c r="B41" s="1202"/>
    </row>
    <row r="42" spans="1:2">
      <c r="A42" s="64" t="s">
        <v>127</v>
      </c>
      <c r="B42" s="1203">
        <v>5</v>
      </c>
    </row>
    <row r="43" spans="1:2">
      <c r="A43" s="64" t="s">
        <v>513</v>
      </c>
      <c r="B43" s="1203">
        <v>4.0999999999999996</v>
      </c>
    </row>
    <row r="44" spans="1:2">
      <c r="A44" s="64" t="s">
        <v>514</v>
      </c>
      <c r="B44" s="1203">
        <v>5</v>
      </c>
    </row>
    <row r="45" spans="1:2">
      <c r="A45" s="60"/>
      <c r="B45" s="1200"/>
    </row>
  </sheetData>
  <mergeCells count="3">
    <mergeCell ref="B3:L3"/>
    <mergeCell ref="A3:A4"/>
    <mergeCell ref="A25:A2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M73"/>
  <sheetViews>
    <sheetView zoomScale="70" zoomScaleNormal="70" workbookViewId="0">
      <pane xSplit="1" ySplit="3" topLeftCell="B4" activePane="bottomRight" state="frozen"/>
      <selection activeCell="T15" sqref="T15"/>
      <selection pane="topRight" activeCell="T15" sqref="T15"/>
      <selection pane="bottomLeft" activeCell="T15" sqref="T15"/>
      <selection pane="bottomRight" activeCell="C26" sqref="C26"/>
    </sheetView>
  </sheetViews>
  <sheetFormatPr defaultColWidth="10" defaultRowHeight="21.75"/>
  <cols>
    <col min="1" max="1" width="35.375" style="5" customWidth="1"/>
    <col min="2" max="2" width="8.375" style="45" customWidth="1"/>
    <col min="3" max="3" width="14.75" style="45" customWidth="1"/>
    <col min="4" max="4" width="9" style="52" customWidth="1"/>
    <col min="5" max="7" width="10" style="52"/>
    <col min="8" max="11" width="10" style="45"/>
    <col min="12" max="16384" width="10" style="5"/>
  </cols>
  <sheetData>
    <row r="1" spans="1:13" s="1" customFormat="1" ht="27.75">
      <c r="A1" s="1" t="s">
        <v>68</v>
      </c>
      <c r="B1" s="2" t="str">
        <f>+'ส1-แพทย์'!C2</f>
        <v>วิทยาลัยแพทยศาสตร์และการสาธารณสุข</v>
      </c>
      <c r="C1" s="3"/>
      <c r="D1" s="4"/>
      <c r="E1" s="4"/>
      <c r="F1" s="4"/>
      <c r="G1" s="4"/>
      <c r="H1" s="3"/>
      <c r="I1" s="3"/>
      <c r="J1" s="3"/>
      <c r="K1" s="3"/>
    </row>
    <row r="2" spans="1:13" ht="65.25">
      <c r="A2" s="1390" t="s">
        <v>69</v>
      </c>
      <c r="B2" s="56" t="s">
        <v>70</v>
      </c>
      <c r="C2" s="57" t="str">
        <f>+B1</f>
        <v>วิทยาลัยแพทยศาสตร์และการสาธารณสุข</v>
      </c>
      <c r="D2" s="1393" t="s">
        <v>72</v>
      </c>
      <c r="E2" s="1394"/>
      <c r="F2" s="1394"/>
      <c r="G2" s="1395"/>
      <c r="H2" s="1393" t="s">
        <v>73</v>
      </c>
      <c r="I2" s="1394"/>
      <c r="J2" s="1394"/>
      <c r="K2" s="1395"/>
    </row>
    <row r="3" spans="1:13">
      <c r="A3" s="1392"/>
      <c r="B3" s="54"/>
      <c r="C3" s="57" t="s">
        <v>74</v>
      </c>
      <c r="D3" s="7" t="s">
        <v>75</v>
      </c>
      <c r="E3" s="7" t="s">
        <v>76</v>
      </c>
      <c r="F3" s="7" t="s">
        <v>77</v>
      </c>
      <c r="G3" s="7" t="s">
        <v>66</v>
      </c>
      <c r="H3" s="7" t="s">
        <v>75</v>
      </c>
      <c r="I3" s="7" t="s">
        <v>76</v>
      </c>
      <c r="J3" s="7" t="s">
        <v>77</v>
      </c>
      <c r="K3" s="7" t="s">
        <v>66</v>
      </c>
    </row>
    <row r="4" spans="1:13" s="13" customFormat="1" ht="27.75">
      <c r="A4" s="8" t="str">
        <f>+'ส1-แพทย์'!A6</f>
        <v>1. การผลิตบัณฑิต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12"/>
    </row>
    <row r="5" spans="1:13" s="22" customFormat="1" ht="43.5">
      <c r="A5" s="14" t="s">
        <v>111</v>
      </c>
      <c r="B5" s="15">
        <f>[1]เป้าหมาย!B5</f>
        <v>1</v>
      </c>
      <c r="C5" s="16" t="e">
        <f>+'3.1ผลงานคณะ'!Q8</f>
        <v>#DIV/0!</v>
      </c>
      <c r="D5" s="17"/>
      <c r="E5" s="17"/>
      <c r="F5" s="17" t="e">
        <f>+C5</f>
        <v>#DIV/0!</v>
      </c>
      <c r="G5" s="18" t="e">
        <f t="shared" ref="G5:G10" si="0">SUM(D5:F5)</f>
        <v>#DIV/0!</v>
      </c>
      <c r="H5" s="19"/>
      <c r="I5" s="19"/>
      <c r="J5" s="19">
        <v>1</v>
      </c>
      <c r="K5" s="20">
        <f>SUM(H5:J5)</f>
        <v>1</v>
      </c>
      <c r="L5" s="21"/>
      <c r="M5" s="21"/>
    </row>
    <row r="6" spans="1:13" s="22" customFormat="1" ht="27.75">
      <c r="A6" s="14" t="s">
        <v>188</v>
      </c>
      <c r="B6" s="15">
        <v>1</v>
      </c>
      <c r="C6" s="97" t="e">
        <f>+'3.1ผลงานคณะ'!Q14</f>
        <v>#DIV/0!</v>
      </c>
      <c r="D6" s="17" t="e">
        <f>C6</f>
        <v>#DIV/0!</v>
      </c>
      <c r="E6" s="83"/>
      <c r="F6" s="17"/>
      <c r="G6" s="18" t="e">
        <f t="shared" si="0"/>
        <v>#DIV/0!</v>
      </c>
      <c r="H6" s="19">
        <v>1</v>
      </c>
      <c r="I6" s="83"/>
      <c r="J6" s="19"/>
      <c r="K6" s="20">
        <f>SUM(H6:J6)</f>
        <v>1</v>
      </c>
      <c r="L6" s="21"/>
      <c r="M6" s="21"/>
    </row>
    <row r="7" spans="1:13" s="22" customFormat="1" ht="27.75">
      <c r="A7" s="14" t="s">
        <v>189</v>
      </c>
      <c r="B7" s="15">
        <v>1</v>
      </c>
      <c r="C7" s="97" t="e">
        <f>+'3.1ผลงานคณะ'!Q22</f>
        <v>#DIV/0!</v>
      </c>
      <c r="D7" s="17" t="e">
        <f>C7</f>
        <v>#DIV/0!</v>
      </c>
      <c r="E7" s="83"/>
      <c r="F7" s="17"/>
      <c r="G7" s="18" t="e">
        <f t="shared" si="0"/>
        <v>#DIV/0!</v>
      </c>
      <c r="H7" s="19">
        <v>1</v>
      </c>
      <c r="I7" s="83"/>
      <c r="J7" s="19"/>
      <c r="K7" s="20">
        <f>SUM(H7:J7)</f>
        <v>1</v>
      </c>
      <c r="L7" s="21"/>
      <c r="M7" s="21"/>
    </row>
    <row r="8" spans="1:13" s="22" customFormat="1" ht="43.5">
      <c r="A8" s="14" t="s">
        <v>190</v>
      </c>
      <c r="B8" s="15">
        <v>1</v>
      </c>
      <c r="C8" s="97" t="e">
        <f>+'3.1ผลงานคณะ'!Q29</f>
        <v>#DIV/0!</v>
      </c>
      <c r="D8" s="17" t="e">
        <f>C8</f>
        <v>#DIV/0!</v>
      </c>
      <c r="E8" s="83"/>
      <c r="F8" s="17"/>
      <c r="G8" s="18" t="e">
        <f t="shared" si="0"/>
        <v>#DIV/0!</v>
      </c>
      <c r="H8" s="19">
        <v>1</v>
      </c>
      <c r="I8" s="83"/>
      <c r="J8" s="19"/>
      <c r="K8" s="20">
        <f>SUM(H8:J8)</f>
        <v>1</v>
      </c>
      <c r="L8" s="21"/>
      <c r="M8" s="21"/>
    </row>
    <row r="9" spans="1:13" s="22" customFormat="1" ht="27.75">
      <c r="A9" s="14" t="s">
        <v>191</v>
      </c>
      <c r="B9" s="15">
        <v>1</v>
      </c>
      <c r="C9" s="97">
        <f>+'3.1ผลงานคณะ'!Q43</f>
        <v>0</v>
      </c>
      <c r="D9" s="17"/>
      <c r="E9" s="17">
        <f t="shared" ref="E9:E10" si="1">C9</f>
        <v>0</v>
      </c>
      <c r="F9" s="17"/>
      <c r="G9" s="18">
        <f t="shared" si="0"/>
        <v>0</v>
      </c>
      <c r="H9" s="19"/>
      <c r="I9" s="19">
        <v>1</v>
      </c>
      <c r="J9" s="19"/>
      <c r="K9" s="20">
        <f t="shared" ref="K9:K10" si="2">SUM(H9:J9)</f>
        <v>1</v>
      </c>
      <c r="L9" s="21"/>
      <c r="M9" s="21"/>
    </row>
    <row r="10" spans="1:13" s="22" customFormat="1" ht="27.75">
      <c r="A10" s="14" t="s">
        <v>192</v>
      </c>
      <c r="B10" s="15">
        <v>1</v>
      </c>
      <c r="C10" s="97">
        <f>+'3.1ผลงานคณะ'!Q55</f>
        <v>0</v>
      </c>
      <c r="D10" s="17"/>
      <c r="E10" s="17">
        <f t="shared" si="1"/>
        <v>0</v>
      </c>
      <c r="F10" s="17"/>
      <c r="G10" s="18">
        <f t="shared" si="0"/>
        <v>0</v>
      </c>
      <c r="H10" s="19"/>
      <c r="I10" s="19">
        <v>1</v>
      </c>
      <c r="J10" s="19"/>
      <c r="K10" s="20">
        <f t="shared" si="2"/>
        <v>1</v>
      </c>
      <c r="L10" s="21"/>
      <c r="M10" s="21"/>
    </row>
    <row r="11" spans="1:13" s="29" customFormat="1" ht="27.75">
      <c r="A11" s="23" t="s">
        <v>78</v>
      </c>
      <c r="B11" s="24">
        <f>SUM(B5:B10)</f>
        <v>6</v>
      </c>
      <c r="C11" s="25" t="e">
        <f>SUM(C5:C10)/B11</f>
        <v>#DIV/0!</v>
      </c>
      <c r="D11" s="26" t="e">
        <f>SUM(D5:D10)/H11</f>
        <v>#DIV/0!</v>
      </c>
      <c r="E11" s="26">
        <f>SUM(E5:E10)/I11</f>
        <v>0</v>
      </c>
      <c r="F11" s="26" t="e">
        <f>SUM(F5:F10)/J11</f>
        <v>#DIV/0!</v>
      </c>
      <c r="G11" s="26" t="e">
        <f>SUM(G5:G10)/K11</f>
        <v>#DIV/0!</v>
      </c>
      <c r="H11" s="27">
        <f>SUM(H5:H10)</f>
        <v>3</v>
      </c>
      <c r="I11" s="27">
        <f>SUM(I5:I10)</f>
        <v>2</v>
      </c>
      <c r="J11" s="27">
        <f>SUM(J5:J10)</f>
        <v>1</v>
      </c>
      <c r="K11" s="27">
        <f>SUM(K5:K10)</f>
        <v>6</v>
      </c>
      <c r="L11" s="28"/>
      <c r="M11" s="28"/>
    </row>
    <row r="12" spans="1:13" s="13" customFormat="1" ht="27.75">
      <c r="A12" s="8" t="str">
        <f>+'ส1-แพทย์'!A7</f>
        <v>2. การวิจัย</v>
      </c>
      <c r="B12" s="30"/>
      <c r="C12" s="31"/>
      <c r="D12" s="32"/>
      <c r="E12" s="32"/>
      <c r="F12" s="32"/>
      <c r="G12" s="32"/>
      <c r="H12" s="33"/>
      <c r="I12" s="33"/>
      <c r="J12" s="33"/>
      <c r="K12" s="33"/>
      <c r="L12" s="12"/>
      <c r="M12" s="12"/>
    </row>
    <row r="13" spans="1:13" s="22" customFormat="1" ht="43.5">
      <c r="A13" s="14" t="s">
        <v>193</v>
      </c>
      <c r="B13" s="15">
        <v>1</v>
      </c>
      <c r="C13" s="34">
        <f>+'3.1ผลงานคณะ'!Q68</f>
        <v>0</v>
      </c>
      <c r="D13" s="17"/>
      <c r="E13" s="17">
        <f>+C13</f>
        <v>0</v>
      </c>
      <c r="F13" s="17"/>
      <c r="G13" s="18">
        <f t="shared" ref="G13:G14" si="3">SUM(D13:F13)</f>
        <v>0</v>
      </c>
      <c r="H13" s="19"/>
      <c r="I13" s="19">
        <v>1</v>
      </c>
      <c r="J13" s="19"/>
      <c r="K13" s="20">
        <f>SUM(H13:J13)</f>
        <v>1</v>
      </c>
      <c r="L13" s="21"/>
      <c r="M13" s="21"/>
    </row>
    <row r="14" spans="1:13" s="22" customFormat="1" ht="27.75">
      <c r="A14" s="14" t="s">
        <v>194</v>
      </c>
      <c r="B14" s="15">
        <v>1</v>
      </c>
      <c r="C14" s="35">
        <f>+'3.1ผลงานคณะ'!Q79</f>
        <v>5</v>
      </c>
      <c r="D14" s="17">
        <f>C14</f>
        <v>5</v>
      </c>
      <c r="E14" s="17"/>
      <c r="F14" s="17"/>
      <c r="G14" s="18">
        <f t="shared" si="3"/>
        <v>5</v>
      </c>
      <c r="H14" s="19">
        <v>1</v>
      </c>
      <c r="I14" s="19"/>
      <c r="J14" s="19"/>
      <c r="K14" s="20">
        <f>SUM(H14:J14)</f>
        <v>1</v>
      </c>
      <c r="L14" s="21"/>
      <c r="M14" s="21"/>
    </row>
    <row r="15" spans="1:13" s="22" customFormat="1" ht="27.75">
      <c r="A15" s="14" t="s">
        <v>195</v>
      </c>
      <c r="B15" s="15">
        <v>1</v>
      </c>
      <c r="C15" s="35">
        <f>+'3.1ผลงานคณะ'!Q86</f>
        <v>5</v>
      </c>
      <c r="E15" s="17"/>
      <c r="F15" s="17">
        <f>C15</f>
        <v>5</v>
      </c>
      <c r="G15" s="18">
        <f>SUM(D15:F15)</f>
        <v>5</v>
      </c>
      <c r="I15" s="19"/>
      <c r="J15" s="19">
        <v>1</v>
      </c>
      <c r="K15" s="20">
        <f>SUM(H15:J15)</f>
        <v>1</v>
      </c>
      <c r="L15" s="21"/>
      <c r="M15" s="21"/>
    </row>
    <row r="16" spans="1:13" s="29" customFormat="1" ht="27.75">
      <c r="A16" s="23" t="s">
        <v>78</v>
      </c>
      <c r="B16" s="24">
        <f>SUM(B13:B15)</f>
        <v>3</v>
      </c>
      <c r="C16" s="25">
        <f>SUM(C13:C15)/B16</f>
        <v>3.3333333333333335</v>
      </c>
      <c r="D16" s="26">
        <f>SUM(D13:D15)/H16</f>
        <v>5</v>
      </c>
      <c r="E16" s="26">
        <f>SUM(E13:E15)/I16</f>
        <v>0</v>
      </c>
      <c r="F16" s="26">
        <f>SUM(F13:F15)/J16</f>
        <v>5</v>
      </c>
      <c r="G16" s="26">
        <f>SUM(G13:G15)/K16</f>
        <v>3.3333333333333335</v>
      </c>
      <c r="H16" s="27">
        <f>SUM(H13:H15)</f>
        <v>1</v>
      </c>
      <c r="I16" s="27">
        <f>SUM(I13:I15)</f>
        <v>1</v>
      </c>
      <c r="J16" s="27">
        <f>SUM(J13:J15)</f>
        <v>1</v>
      </c>
      <c r="K16" s="27">
        <f>SUM(K13:K15)</f>
        <v>3</v>
      </c>
      <c r="L16" s="28"/>
      <c r="M16" s="28"/>
    </row>
    <row r="17" spans="1:13" s="43" customFormat="1" ht="27.75">
      <c r="A17" s="8" t="str">
        <f>+'ส1-แพทย์'!A8</f>
        <v>3. การบริการวิชาการ</v>
      </c>
      <c r="B17" s="39"/>
      <c r="C17" s="40"/>
      <c r="D17" s="32"/>
      <c r="E17" s="32"/>
      <c r="F17" s="32"/>
      <c r="G17" s="32"/>
      <c r="H17" s="41"/>
      <c r="I17" s="41"/>
      <c r="J17" s="41"/>
      <c r="K17" s="41"/>
      <c r="L17" s="42"/>
      <c r="M17" s="42"/>
    </row>
    <row r="18" spans="1:13" ht="27.75">
      <c r="A18" s="14" t="s">
        <v>196</v>
      </c>
      <c r="B18" s="36">
        <v>1</v>
      </c>
      <c r="C18" s="37">
        <f>+'3.1ผลงานคณะ'!Q130</f>
        <v>0</v>
      </c>
      <c r="D18" s="17"/>
      <c r="E18" s="17">
        <f>C18</f>
        <v>0</v>
      </c>
      <c r="F18" s="17"/>
      <c r="G18" s="18">
        <f>SUM(D18:F18)</f>
        <v>0</v>
      </c>
      <c r="H18" s="38"/>
      <c r="I18" s="38">
        <v>1</v>
      </c>
      <c r="J18" s="38"/>
      <c r="K18" s="20">
        <f>SUM(H18:J18)</f>
        <v>1</v>
      </c>
      <c r="L18" s="1"/>
      <c r="M18" s="1"/>
    </row>
    <row r="19" spans="1:13" s="29" customFormat="1" ht="27.75">
      <c r="A19" s="23" t="s">
        <v>78</v>
      </c>
      <c r="B19" s="24">
        <f>SUM(B18:B18)</f>
        <v>1</v>
      </c>
      <c r="C19" s="25">
        <f>SUM(C18:C18)/B19</f>
        <v>0</v>
      </c>
      <c r="D19" s="26" t="e">
        <f>SUM(D18:D18)/H19</f>
        <v>#DIV/0!</v>
      </c>
      <c r="E19" s="26">
        <f>SUM(E18:E18)/I19</f>
        <v>0</v>
      </c>
      <c r="F19" s="26" t="e">
        <f>SUM(F18:F18)/J19</f>
        <v>#DIV/0!</v>
      </c>
      <c r="G19" s="26">
        <f>SUM(G18:G18)/K19</f>
        <v>0</v>
      </c>
      <c r="H19" s="27">
        <f>SUM(H18:H18)</f>
        <v>0</v>
      </c>
      <c r="I19" s="27">
        <f>SUM(I18:I18)</f>
        <v>1</v>
      </c>
      <c r="J19" s="27">
        <f>SUM(J18:J18)</f>
        <v>0</v>
      </c>
      <c r="K19" s="27">
        <f>SUM(K18:K18)</f>
        <v>1</v>
      </c>
      <c r="L19" s="28"/>
      <c r="M19" s="28"/>
    </row>
    <row r="20" spans="1:13" s="43" customFormat="1" ht="27.75">
      <c r="A20" s="8" t="str">
        <f>+'ส1-แพทย์'!A9</f>
        <v xml:space="preserve">4. การทำนุบำรุงศิลปะและวัฒนธรรม  </v>
      </c>
      <c r="B20" s="39"/>
      <c r="C20" s="40"/>
      <c r="D20" s="32"/>
      <c r="E20" s="32"/>
      <c r="F20" s="32"/>
      <c r="G20" s="32"/>
      <c r="H20" s="41"/>
      <c r="I20" s="41"/>
      <c r="J20" s="41"/>
      <c r="K20" s="41"/>
      <c r="L20" s="42"/>
      <c r="M20" s="42"/>
    </row>
    <row r="21" spans="1:13" ht="27.75">
      <c r="A21" s="14" t="s">
        <v>197</v>
      </c>
      <c r="B21" s="36">
        <v>1</v>
      </c>
      <c r="C21" s="37">
        <f>+'3.1ผลงานคณะ'!Q138</f>
        <v>0</v>
      </c>
      <c r="D21" s="17"/>
      <c r="E21" s="17">
        <f>C21</f>
        <v>0</v>
      </c>
      <c r="F21" s="17"/>
      <c r="G21" s="18">
        <f t="shared" ref="G21" si="4">SUM(D21:F21)</f>
        <v>0</v>
      </c>
      <c r="H21" s="38"/>
      <c r="I21" s="38">
        <v>1</v>
      </c>
      <c r="J21" s="38"/>
      <c r="K21" s="20">
        <f t="shared" ref="K21" si="5">SUM(H21:J21)</f>
        <v>1</v>
      </c>
      <c r="L21" s="1"/>
      <c r="M21" s="1"/>
    </row>
    <row r="22" spans="1:13" s="29" customFormat="1" ht="27.75">
      <c r="A22" s="23" t="s">
        <v>78</v>
      </c>
      <c r="B22" s="24">
        <f>SUM(B21:B21)</f>
        <v>1</v>
      </c>
      <c r="C22" s="25">
        <f>SUM(C21:C21)/B22</f>
        <v>0</v>
      </c>
      <c r="D22" s="26" t="e">
        <f>SUM(D21:D21)/H22</f>
        <v>#DIV/0!</v>
      </c>
      <c r="E22" s="26">
        <f>SUM(E21:E21)/I22</f>
        <v>0</v>
      </c>
      <c r="F22" s="26" t="e">
        <f>SUM(F21:F21)/J22</f>
        <v>#DIV/0!</v>
      </c>
      <c r="G22" s="26">
        <f>SUM(G21:G21)/K22</f>
        <v>0</v>
      </c>
      <c r="H22" s="27">
        <f>SUM(H21:H21)</f>
        <v>0</v>
      </c>
      <c r="I22" s="27">
        <f>SUM(I21:I21)</f>
        <v>1</v>
      </c>
      <c r="J22" s="27">
        <f>SUM(J21:J21)</f>
        <v>0</v>
      </c>
      <c r="K22" s="27">
        <f>SUM(K21:K21)</f>
        <v>1</v>
      </c>
      <c r="L22" s="28"/>
      <c r="M22" s="28"/>
    </row>
    <row r="23" spans="1:13" s="43" customFormat="1" ht="27.75">
      <c r="A23" s="8" t="str">
        <f>+'ส1-แพทย์'!A10</f>
        <v>5. การบริหารจัดการ</v>
      </c>
      <c r="B23" s="39"/>
      <c r="C23" s="40"/>
      <c r="D23" s="32"/>
      <c r="E23" s="32"/>
      <c r="F23" s="32"/>
      <c r="G23" s="32"/>
      <c r="H23" s="41"/>
      <c r="I23" s="41"/>
      <c r="J23" s="41"/>
      <c r="K23" s="41"/>
      <c r="L23" s="42"/>
      <c r="M23" s="42"/>
    </row>
    <row r="24" spans="1:13" ht="65.25">
      <c r="A24" s="14" t="s">
        <v>198</v>
      </c>
      <c r="B24" s="36">
        <v>1</v>
      </c>
      <c r="C24" s="37">
        <f>+'3.1ผลงานคณะ'!Q147</f>
        <v>0</v>
      </c>
      <c r="D24" s="17"/>
      <c r="E24" s="17">
        <f>C24</f>
        <v>0</v>
      </c>
      <c r="F24" s="17"/>
      <c r="G24" s="18">
        <f>SUM(D24:F24)</f>
        <v>0</v>
      </c>
      <c r="H24" s="38"/>
      <c r="I24" s="38">
        <v>1</v>
      </c>
      <c r="J24" s="38"/>
      <c r="K24" s="20">
        <f>SUM(H24:J24)</f>
        <v>1</v>
      </c>
      <c r="L24" s="1"/>
      <c r="M24" s="1"/>
    </row>
    <row r="25" spans="1:13" ht="27.75">
      <c r="A25" s="14" t="s">
        <v>199</v>
      </c>
      <c r="B25" s="36">
        <v>1</v>
      </c>
      <c r="C25" s="37">
        <f>+'3.1ผลงานคณะ'!Q155</f>
        <v>0</v>
      </c>
      <c r="D25" s="17"/>
      <c r="E25" s="17">
        <f>C25</f>
        <v>0</v>
      </c>
      <c r="F25" s="17"/>
      <c r="G25" s="18">
        <f>SUM(D25:F25)</f>
        <v>0</v>
      </c>
      <c r="H25" s="38"/>
      <c r="I25" s="38">
        <v>1</v>
      </c>
      <c r="J25" s="38"/>
      <c r="K25" s="20">
        <f>SUM(H25:J25)</f>
        <v>1</v>
      </c>
      <c r="L25" s="1"/>
      <c r="M25" s="1"/>
    </row>
    <row r="26" spans="1:13" s="29" customFormat="1" ht="27.75">
      <c r="A26" s="23" t="s">
        <v>78</v>
      </c>
      <c r="B26" s="24">
        <f>SUM(B24:B25)</f>
        <v>2</v>
      </c>
      <c r="C26" s="25">
        <f>SUM(C24:C25)/B26</f>
        <v>0</v>
      </c>
      <c r="D26" s="26" t="e">
        <f>SUM(D24:D25)/H26</f>
        <v>#DIV/0!</v>
      </c>
      <c r="E26" s="26">
        <f>SUM(E24:E25)/I26</f>
        <v>0</v>
      </c>
      <c r="F26" s="26" t="e">
        <f>SUM(F24:F25)/J26</f>
        <v>#DIV/0!</v>
      </c>
      <c r="G26" s="26">
        <f>SUM(G24:G25)/K26</f>
        <v>0</v>
      </c>
      <c r="H26" s="27">
        <f>SUM(H24:H25)</f>
        <v>0</v>
      </c>
      <c r="I26" s="27">
        <f>SUM(I24:I25)</f>
        <v>2</v>
      </c>
      <c r="J26" s="27">
        <f>SUM(J24:J25)</f>
        <v>0</v>
      </c>
      <c r="K26" s="27">
        <f>SUM(K24:K25)</f>
        <v>2</v>
      </c>
      <c r="L26" s="28"/>
      <c r="M26" s="28"/>
    </row>
    <row r="27" spans="1:13" s="29" customFormat="1" ht="27.75">
      <c r="A27" s="79" t="s">
        <v>79</v>
      </c>
      <c r="B27" s="80">
        <f>SUM(B11,B16,B19,B22,B26)</f>
        <v>13</v>
      </c>
      <c r="C27" s="81" t="e">
        <f>SUM(C5:C10,C13:C15,C18,C21,C24:C25)/B27</f>
        <v>#DIV/0!</v>
      </c>
      <c r="D27" s="81" t="e">
        <f>SUM(D5:D10,D13:D15,D18,D21,D24:D25)/H27</f>
        <v>#DIV/0!</v>
      </c>
      <c r="E27" s="81">
        <f>SUM(E5:E10,E13:E15,E18,E21,E24:E25)/I27</f>
        <v>0</v>
      </c>
      <c r="F27" s="81" t="e">
        <f>SUM(F5:F10,F13:F15,F18,F21,F24:F25)/J27</f>
        <v>#DIV/0!</v>
      </c>
      <c r="G27" s="81" t="e">
        <f>SUM(G5:G10,G13:G15,G18,G21,G24:G25)/K27</f>
        <v>#DIV/0!</v>
      </c>
      <c r="H27" s="80">
        <f t="shared" ref="H27:J27" si="6">SUM(H11,H16,H19,H22,H26)</f>
        <v>4</v>
      </c>
      <c r="I27" s="82">
        <f>SUM(I11,I16,I19,I22,I26)</f>
        <v>7</v>
      </c>
      <c r="J27" s="80">
        <f t="shared" si="6"/>
        <v>2</v>
      </c>
      <c r="K27" s="82">
        <f>SUM(K11,K16,K19,K22,K26)</f>
        <v>13</v>
      </c>
      <c r="L27" s="28"/>
      <c r="M27" s="28"/>
    </row>
    <row r="28" spans="1:13">
      <c r="A28" s="44"/>
      <c r="C28" s="46"/>
      <c r="D28" s="47"/>
      <c r="E28" s="47"/>
      <c r="F28" s="47"/>
      <c r="G28" s="47"/>
    </row>
    <row r="29" spans="1:13">
      <c r="A29" s="44"/>
      <c r="C29" s="46"/>
      <c r="D29" s="48"/>
      <c r="E29" s="48"/>
      <c r="F29" s="48"/>
      <c r="G29" s="48"/>
    </row>
    <row r="30" spans="1:13">
      <c r="A30" s="44"/>
      <c r="C30" s="46"/>
      <c r="D30" s="49"/>
      <c r="E30" s="48"/>
      <c r="F30" s="48"/>
      <c r="G30" s="48"/>
    </row>
    <row r="31" spans="1:13">
      <c r="A31" s="44"/>
      <c r="C31" s="46"/>
      <c r="D31" s="48"/>
      <c r="E31" s="48"/>
      <c r="F31" s="48"/>
      <c r="G31" s="48"/>
    </row>
    <row r="32" spans="1:13" s="45" customFormat="1">
      <c r="A32" s="44"/>
      <c r="C32" s="46"/>
      <c r="D32" s="48"/>
      <c r="E32" s="48"/>
      <c r="F32" s="48"/>
      <c r="G32" s="49"/>
      <c r="L32" s="5"/>
      <c r="M32" s="5"/>
    </row>
    <row r="33" spans="1:13" s="45" customFormat="1">
      <c r="A33" s="44"/>
      <c r="C33" s="46"/>
      <c r="D33" s="48"/>
      <c r="E33" s="49"/>
      <c r="F33" s="48"/>
      <c r="G33" s="48"/>
      <c r="L33" s="5"/>
      <c r="M33" s="5"/>
    </row>
    <row r="34" spans="1:13" s="45" customFormat="1">
      <c r="A34" s="44"/>
      <c r="C34" s="46"/>
      <c r="D34" s="48"/>
      <c r="E34" s="48"/>
      <c r="F34" s="48"/>
      <c r="G34" s="49"/>
      <c r="L34" s="5"/>
      <c r="M34" s="5"/>
    </row>
    <row r="35" spans="1:13" s="45" customFormat="1">
      <c r="A35" s="44"/>
      <c r="C35" s="46"/>
      <c r="D35" s="48"/>
      <c r="E35" s="48"/>
      <c r="F35" s="48"/>
      <c r="G35" s="48"/>
      <c r="L35" s="5"/>
      <c r="M35" s="5"/>
    </row>
    <row r="36" spans="1:13" s="45" customFormat="1">
      <c r="A36" s="44"/>
      <c r="C36" s="46"/>
      <c r="D36" s="48"/>
      <c r="E36" s="49"/>
      <c r="F36" s="48"/>
      <c r="G36" s="48"/>
      <c r="L36" s="5"/>
      <c r="M36" s="5"/>
    </row>
    <row r="37" spans="1:13" s="45" customFormat="1">
      <c r="A37" s="44"/>
      <c r="C37" s="46"/>
      <c r="D37" s="47"/>
      <c r="E37" s="47"/>
      <c r="F37" s="47"/>
      <c r="G37" s="47"/>
      <c r="L37" s="5"/>
      <c r="M37" s="5"/>
    </row>
    <row r="38" spans="1:13" s="45" customFormat="1">
      <c r="A38" s="44"/>
      <c r="C38" s="46"/>
      <c r="D38" s="48"/>
      <c r="E38" s="48"/>
      <c r="F38" s="48"/>
      <c r="G38" s="48"/>
      <c r="L38" s="5"/>
      <c r="M38" s="5"/>
    </row>
    <row r="39" spans="1:13" s="45" customFormat="1">
      <c r="A39" s="44"/>
      <c r="C39" s="46"/>
      <c r="D39" s="49"/>
      <c r="E39" s="48"/>
      <c r="F39" s="48"/>
      <c r="G39" s="48"/>
      <c r="L39" s="5"/>
      <c r="M39" s="5"/>
    </row>
    <row r="40" spans="1:13" s="45" customFormat="1">
      <c r="A40" s="44"/>
      <c r="C40" s="46"/>
      <c r="D40" s="48"/>
      <c r="E40" s="48"/>
      <c r="F40" s="48"/>
      <c r="G40" s="48"/>
      <c r="L40" s="5"/>
      <c r="M40" s="5"/>
    </row>
    <row r="41" spans="1:13" s="45" customFormat="1">
      <c r="A41" s="44"/>
      <c r="C41" s="46"/>
      <c r="D41" s="48"/>
      <c r="E41" s="48"/>
      <c r="F41" s="48"/>
      <c r="G41" s="48"/>
      <c r="L41" s="5"/>
      <c r="M41" s="5"/>
    </row>
    <row r="42" spans="1:13" s="45" customFormat="1">
      <c r="A42" s="44"/>
      <c r="C42" s="46"/>
      <c r="D42" s="48"/>
      <c r="E42" s="48"/>
      <c r="F42" s="48"/>
      <c r="G42" s="48"/>
      <c r="L42" s="5"/>
      <c r="M42" s="5"/>
    </row>
    <row r="43" spans="1:13" s="45" customFormat="1">
      <c r="A43" s="44"/>
      <c r="C43" s="46"/>
      <c r="D43" s="47"/>
      <c r="E43" s="47"/>
      <c r="F43" s="47"/>
      <c r="G43" s="44"/>
      <c r="L43" s="5"/>
      <c r="M43" s="5"/>
    </row>
    <row r="44" spans="1:13" s="45" customFormat="1">
      <c r="A44" s="44"/>
      <c r="C44" s="46"/>
      <c r="D44" s="48"/>
      <c r="E44" s="48"/>
      <c r="F44" s="48"/>
      <c r="G44" s="48"/>
      <c r="L44" s="5"/>
      <c r="M44" s="5"/>
    </row>
    <row r="45" spans="1:13" s="45" customFormat="1">
      <c r="A45" s="44"/>
      <c r="C45" s="46"/>
      <c r="D45" s="49"/>
      <c r="E45" s="48"/>
      <c r="F45" s="48"/>
      <c r="G45" s="48"/>
      <c r="L45" s="5"/>
      <c r="M45" s="5"/>
    </row>
    <row r="46" spans="1:13" s="45" customFormat="1">
      <c r="A46" s="44"/>
      <c r="C46" s="46"/>
      <c r="D46" s="49"/>
      <c r="E46" s="48"/>
      <c r="F46" s="48"/>
      <c r="G46" s="48"/>
      <c r="L46" s="5"/>
      <c r="M46" s="5"/>
    </row>
    <row r="47" spans="1:13" s="45" customFormat="1">
      <c r="A47" s="44"/>
      <c r="C47" s="46"/>
      <c r="D47" s="49"/>
      <c r="E47" s="48"/>
      <c r="F47" s="48"/>
      <c r="G47" s="48"/>
      <c r="L47" s="5"/>
      <c r="M47" s="5"/>
    </row>
    <row r="48" spans="1:13" s="45" customFormat="1">
      <c r="A48" s="44"/>
      <c r="C48" s="46"/>
      <c r="D48" s="49"/>
      <c r="E48" s="48"/>
      <c r="F48" s="48"/>
      <c r="G48" s="48"/>
      <c r="L48" s="5"/>
      <c r="M48" s="5"/>
    </row>
    <row r="49" spans="1:13" s="45" customFormat="1">
      <c r="A49" s="44"/>
      <c r="C49" s="46"/>
      <c r="D49" s="48"/>
      <c r="E49" s="48"/>
      <c r="F49" s="48"/>
      <c r="G49" s="49"/>
      <c r="L49" s="5"/>
      <c r="M49" s="5"/>
    </row>
    <row r="50" spans="1:13" s="45" customFormat="1">
      <c r="A50" s="44"/>
      <c r="C50" s="46"/>
      <c r="D50" s="48"/>
      <c r="E50" s="48"/>
      <c r="F50" s="48"/>
      <c r="G50" s="49"/>
      <c r="L50" s="5"/>
      <c r="M50" s="5"/>
    </row>
    <row r="51" spans="1:13" s="45" customFormat="1">
      <c r="A51" s="44"/>
      <c r="C51" s="46"/>
      <c r="D51" s="48"/>
      <c r="E51" s="48"/>
      <c r="F51" s="48"/>
      <c r="G51" s="49"/>
      <c r="L51" s="5"/>
      <c r="M51" s="5"/>
    </row>
    <row r="52" spans="1:13" s="45" customFormat="1">
      <c r="A52" s="44"/>
      <c r="C52" s="46"/>
      <c r="D52" s="48"/>
      <c r="E52" s="48"/>
      <c r="F52" s="48"/>
      <c r="G52" s="49"/>
      <c r="L52" s="5"/>
      <c r="M52" s="5"/>
    </row>
    <row r="53" spans="1:13" s="45" customFormat="1">
      <c r="A53" s="44"/>
      <c r="C53" s="46"/>
      <c r="D53" s="48"/>
      <c r="E53" s="49"/>
      <c r="F53" s="48"/>
      <c r="G53" s="48"/>
      <c r="L53" s="5"/>
      <c r="M53" s="5"/>
    </row>
    <row r="54" spans="1:13" s="45" customFormat="1">
      <c r="A54" s="44"/>
      <c r="C54" s="46"/>
      <c r="D54" s="48"/>
      <c r="E54" s="49"/>
      <c r="F54" s="48"/>
      <c r="G54" s="48"/>
      <c r="L54" s="5"/>
      <c r="M54" s="5"/>
    </row>
    <row r="55" spans="1:13" s="45" customFormat="1">
      <c r="A55" s="44"/>
      <c r="C55" s="46"/>
      <c r="D55" s="49"/>
      <c r="E55" s="48"/>
      <c r="F55" s="48"/>
      <c r="G55" s="48"/>
      <c r="L55" s="5"/>
      <c r="M55" s="5"/>
    </row>
    <row r="56" spans="1:13" s="45" customFormat="1">
      <c r="A56" s="44"/>
      <c r="C56" s="46"/>
      <c r="D56" s="48"/>
      <c r="E56" s="49"/>
      <c r="F56" s="48"/>
      <c r="G56" s="48"/>
      <c r="L56" s="5"/>
      <c r="M56" s="5"/>
    </row>
    <row r="57" spans="1:13" s="45" customFormat="1">
      <c r="A57" s="44"/>
      <c r="C57" s="46"/>
      <c r="D57" s="50"/>
      <c r="E57" s="50"/>
      <c r="F57" s="48"/>
      <c r="G57" s="50"/>
      <c r="L57" s="5"/>
      <c r="M57" s="5"/>
    </row>
    <row r="58" spans="1:13" s="45" customFormat="1">
      <c r="A58" s="44"/>
      <c r="C58" s="46"/>
      <c r="D58" s="48"/>
      <c r="E58" s="48"/>
      <c r="F58" s="48"/>
      <c r="G58" s="48"/>
      <c r="L58" s="5"/>
      <c r="M58" s="5"/>
    </row>
    <row r="59" spans="1:13" s="45" customFormat="1">
      <c r="A59" s="44"/>
      <c r="C59" s="46"/>
      <c r="D59" s="47"/>
      <c r="E59" s="47"/>
      <c r="F59" s="47"/>
      <c r="G59" s="47"/>
      <c r="L59" s="5"/>
      <c r="M59" s="5"/>
    </row>
    <row r="60" spans="1:13" s="45" customFormat="1">
      <c r="A60" s="44"/>
      <c r="C60" s="46"/>
      <c r="D60" s="48"/>
      <c r="E60" s="48"/>
      <c r="F60" s="48"/>
      <c r="G60" s="48"/>
      <c r="L60" s="5"/>
      <c r="M60" s="5"/>
    </row>
    <row r="61" spans="1:13" s="45" customFormat="1">
      <c r="A61" s="44"/>
      <c r="C61" s="46"/>
      <c r="D61" s="49"/>
      <c r="E61" s="48"/>
      <c r="F61" s="48"/>
      <c r="G61" s="48"/>
      <c r="L61" s="5"/>
      <c r="M61" s="5"/>
    </row>
    <row r="62" spans="1:13" s="45" customFormat="1">
      <c r="A62" s="44"/>
      <c r="C62" s="46"/>
      <c r="D62" s="49"/>
      <c r="E62" s="48"/>
      <c r="F62" s="48"/>
      <c r="G62" s="48"/>
      <c r="L62" s="5"/>
      <c r="M62" s="5"/>
    </row>
    <row r="63" spans="1:13" s="45" customFormat="1">
      <c r="A63" s="5"/>
      <c r="C63" s="46"/>
      <c r="D63" s="48"/>
      <c r="E63" s="48"/>
      <c r="F63" s="48"/>
      <c r="G63" s="49"/>
      <c r="L63" s="5"/>
      <c r="M63" s="5"/>
    </row>
    <row r="64" spans="1:13" s="45" customFormat="1">
      <c r="A64" s="5"/>
      <c r="D64" s="50"/>
      <c r="E64" s="50"/>
      <c r="F64" s="48"/>
      <c r="G64" s="49"/>
      <c r="L64" s="5"/>
      <c r="M64" s="5"/>
    </row>
    <row r="65" spans="1:13" s="45" customFormat="1">
      <c r="A65" s="5"/>
      <c r="D65" s="48"/>
      <c r="E65" s="48"/>
      <c r="F65" s="48"/>
      <c r="G65" s="49"/>
      <c r="L65" s="5"/>
      <c r="M65" s="5"/>
    </row>
    <row r="66" spans="1:13" s="45" customFormat="1">
      <c r="A66" s="5"/>
      <c r="D66" s="47"/>
      <c r="E66" s="47"/>
      <c r="F66" s="47"/>
      <c r="G66" s="47"/>
      <c r="L66" s="5"/>
      <c r="M66" s="5"/>
    </row>
    <row r="67" spans="1:13" s="45" customFormat="1">
      <c r="A67" s="5"/>
      <c r="D67" s="48"/>
      <c r="E67" s="48"/>
      <c r="F67" s="48"/>
      <c r="G67" s="48"/>
      <c r="L67" s="5"/>
      <c r="M67" s="5"/>
    </row>
    <row r="68" spans="1:13" s="45" customFormat="1">
      <c r="A68" s="5"/>
      <c r="D68" s="49"/>
      <c r="E68" s="48"/>
      <c r="F68" s="48"/>
      <c r="G68" s="48"/>
      <c r="L68" s="5"/>
      <c r="M68" s="5"/>
    </row>
    <row r="69" spans="1:13" s="45" customFormat="1">
      <c r="A69" s="5"/>
      <c r="D69" s="49"/>
      <c r="E69" s="48"/>
      <c r="F69" s="48"/>
      <c r="G69" s="48"/>
      <c r="L69" s="5"/>
      <c r="M69" s="5"/>
    </row>
    <row r="70" spans="1:13" s="45" customFormat="1">
      <c r="A70" s="5"/>
      <c r="D70" s="48"/>
      <c r="E70" s="49"/>
      <c r="F70" s="48"/>
      <c r="G70" s="48"/>
      <c r="L70" s="5"/>
      <c r="M70" s="5"/>
    </row>
    <row r="71" spans="1:13" s="45" customFormat="1">
      <c r="A71" s="5"/>
      <c r="D71" s="47"/>
      <c r="E71" s="47"/>
      <c r="F71" s="47"/>
      <c r="G71" s="44"/>
      <c r="L71" s="5"/>
      <c r="M71" s="5"/>
    </row>
    <row r="72" spans="1:13" s="45" customFormat="1">
      <c r="A72" s="5"/>
      <c r="D72" s="47"/>
      <c r="E72" s="47"/>
      <c r="F72" s="51"/>
      <c r="G72" s="47"/>
      <c r="L72" s="5"/>
      <c r="M72" s="5"/>
    </row>
    <row r="73" spans="1:13" s="45" customFormat="1">
      <c r="A73" s="5"/>
      <c r="D73" s="48"/>
      <c r="E73" s="48"/>
      <c r="F73" s="48"/>
      <c r="G73" s="48"/>
      <c r="L73" s="5"/>
      <c r="M73" s="5"/>
    </row>
  </sheetData>
  <mergeCells count="3">
    <mergeCell ref="A2:A3"/>
    <mergeCell ref="D2:G2"/>
    <mergeCell ref="H2:K2"/>
  </mergeCells>
  <pageMargins left="0.7" right="0.7" top="0.75" bottom="0.75" header="0.3" footer="0.3"/>
  <pageSetup orientation="portrait" horizont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"/>
  <sheetViews>
    <sheetView zoomScale="136" zoomScaleNormal="136" workbookViewId="0">
      <selection activeCell="D10" sqref="D10"/>
    </sheetView>
  </sheetViews>
  <sheetFormatPr defaultColWidth="10" defaultRowHeight="23.25"/>
  <cols>
    <col min="1" max="1" width="31.375" style="74" customWidth="1"/>
    <col min="2" max="2" width="8" style="74" customWidth="1"/>
    <col min="3" max="3" width="9.25" style="74" customWidth="1"/>
    <col min="4" max="4" width="9.5" style="74" customWidth="1"/>
    <col min="5" max="5" width="9.125" style="74" customWidth="1"/>
    <col min="6" max="6" width="11.125" style="78" customWidth="1"/>
    <col min="7" max="7" width="18.25" style="77" customWidth="1"/>
    <col min="8" max="16384" width="10" style="68"/>
  </cols>
  <sheetData>
    <row r="1" spans="1:7" ht="24">
      <c r="A1" s="1385" t="s">
        <v>186</v>
      </c>
      <c r="B1" s="1385"/>
      <c r="C1" s="1385"/>
      <c r="D1" s="1385"/>
      <c r="E1" s="1385"/>
      <c r="F1" s="1385"/>
      <c r="G1" s="1385"/>
    </row>
    <row r="2" spans="1:7" ht="24" customHeight="1">
      <c r="A2" s="70" t="s">
        <v>184</v>
      </c>
      <c r="B2" s="69"/>
      <c r="C2" s="70" t="s">
        <v>201</v>
      </c>
      <c r="D2" s="93"/>
      <c r="E2" s="93"/>
      <c r="F2" s="93"/>
      <c r="G2" s="93"/>
    </row>
    <row r="3" spans="1:7" ht="16.5" customHeight="1">
      <c r="A3" s="1399"/>
      <c r="B3" s="1400"/>
      <c r="C3" s="1401"/>
      <c r="D3" s="1400"/>
      <c r="E3" s="1400"/>
      <c r="F3" s="1400"/>
      <c r="G3" s="1400"/>
    </row>
    <row r="4" spans="1:7" ht="26.25" customHeight="1">
      <c r="A4" s="1381" t="s">
        <v>0</v>
      </c>
      <c r="B4" s="1378" t="s">
        <v>61</v>
      </c>
      <c r="C4" s="1379"/>
      <c r="D4" s="1379"/>
      <c r="E4" s="1379"/>
      <c r="F4" s="1380"/>
      <c r="G4" s="1383" t="s">
        <v>62</v>
      </c>
    </row>
    <row r="5" spans="1:7" ht="24">
      <c r="A5" s="1381"/>
      <c r="B5" s="85" t="s">
        <v>2</v>
      </c>
      <c r="C5" s="85" t="s">
        <v>63</v>
      </c>
      <c r="D5" s="85" t="s">
        <v>64</v>
      </c>
      <c r="E5" s="85" t="s">
        <v>65</v>
      </c>
      <c r="F5" s="86" t="s">
        <v>66</v>
      </c>
      <c r="G5" s="1387"/>
    </row>
    <row r="6" spans="1:7" s="72" customFormat="1" ht="27.75">
      <c r="A6" s="87" t="s">
        <v>21</v>
      </c>
      <c r="B6" s="88">
        <v>6</v>
      </c>
      <c r="C6" s="89" t="e">
        <f>+'ส 1-1-พยาบาล'!D11</f>
        <v>#DIV/0!</v>
      </c>
      <c r="D6" s="89">
        <f>+'ส 1-1-พยาบาล'!E11</f>
        <v>0</v>
      </c>
      <c r="E6" s="89" t="e">
        <f>+'ส 1-1-พยาบาล'!F11</f>
        <v>#DIV/0!</v>
      </c>
      <c r="F6" s="89" t="e">
        <f>+'ส 1-1-พยาบาล'!G11</f>
        <v>#DIV/0!</v>
      </c>
      <c r="G6" s="71" t="e">
        <f>IF(F6&lt;1.51,"ต้องปรับปรุงเร่งด่วน",IF(F6&lt;2.51,"ต้องปรับปรุง",IF(F6&lt;3.51,"พอใช้",IF(F6&lt;4.51,"ดี",IF(F6&gt;=4.51,"ดีมาก")))))</f>
        <v>#DIV/0!</v>
      </c>
    </row>
    <row r="7" spans="1:7" s="73" customFormat="1" ht="27.75">
      <c r="A7" s="87" t="s">
        <v>42</v>
      </c>
      <c r="B7" s="88">
        <v>3</v>
      </c>
      <c r="C7" s="89" t="e">
        <f>+'ส 1-1-พยาบาล'!D16</f>
        <v>#DIV/0!</v>
      </c>
      <c r="D7" s="89">
        <f>+'ส 1-1-พยาบาล'!E16</f>
        <v>0</v>
      </c>
      <c r="E7" s="89" t="e">
        <f>+'ส 1-1-พยาบาล'!F16</f>
        <v>#DIV/0!</v>
      </c>
      <c r="F7" s="89" t="e">
        <f>+'ส 1-1-พยาบาล'!G16</f>
        <v>#DIV/0!</v>
      </c>
      <c r="G7" s="71" t="e">
        <f>IF(F7&lt;1.51,"ต้องปรับปรุงเร่งด่วน",IF(F7&lt;2.51,"ต้องปรับปรุง",IF(F7&lt;3.51,"พอใช้",IF(F7&lt;4.51,"ดี",IF(F7&gt;=4.51,"ดีมาก")))))</f>
        <v>#DIV/0!</v>
      </c>
    </row>
    <row r="8" spans="1:7" s="73" customFormat="1" ht="27.75">
      <c r="A8" s="87" t="s">
        <v>49</v>
      </c>
      <c r="B8" s="88">
        <v>1</v>
      </c>
      <c r="C8" s="89">
        <v>0</v>
      </c>
      <c r="D8" s="89">
        <f>+'ส 1-1-พยาบาล'!E19</f>
        <v>0</v>
      </c>
      <c r="E8" s="89">
        <v>0</v>
      </c>
      <c r="F8" s="89">
        <f>+'ส 1-1-พยาบาล'!G19</f>
        <v>0</v>
      </c>
      <c r="G8" s="71" t="str">
        <f t="shared" ref="G8:G11" si="0">IF(F8&lt;1.51,"ต้องปรับปรุงเร่งด่วน",IF(F8&lt;2.51,"ต้องปรับปรุง",IF(F8&lt;3.51,"พอใช้",IF(F8&lt;4.51,"ดี",IF(F8&gt;=4.51,"ดีมาก")))))</f>
        <v>ต้องปรับปรุงเร่งด่วน</v>
      </c>
    </row>
    <row r="9" spans="1:7" s="73" customFormat="1" ht="27.75">
      <c r="A9" s="87" t="s">
        <v>52</v>
      </c>
      <c r="B9" s="88">
        <v>1</v>
      </c>
      <c r="C9" s="89">
        <v>0</v>
      </c>
      <c r="D9" s="89">
        <f>+'ส 1-1-พยาบาล'!E22</f>
        <v>0</v>
      </c>
      <c r="E9" s="89">
        <v>0</v>
      </c>
      <c r="F9" s="89">
        <f>+'ส 1-1-พยาบาล'!G22</f>
        <v>0</v>
      </c>
      <c r="G9" s="71" t="str">
        <f t="shared" si="0"/>
        <v>ต้องปรับปรุงเร่งด่วน</v>
      </c>
    </row>
    <row r="10" spans="1:7" s="73" customFormat="1" ht="27.75">
      <c r="A10" s="90" t="s">
        <v>55</v>
      </c>
      <c r="B10" s="91">
        <v>2</v>
      </c>
      <c r="C10" s="92">
        <v>0</v>
      </c>
      <c r="D10" s="92">
        <f>+'ส 1-1-พยาบาล'!E26</f>
        <v>0</v>
      </c>
      <c r="E10" s="92">
        <v>0</v>
      </c>
      <c r="F10" s="92">
        <f>+'ส 1-1-พยาบาล'!G26</f>
        <v>0</v>
      </c>
      <c r="G10" s="84" t="str">
        <f t="shared" si="0"/>
        <v>ต้องปรับปรุงเร่งด่วน</v>
      </c>
    </row>
    <row r="11" spans="1:7" ht="24">
      <c r="A11" s="94" t="s">
        <v>67</v>
      </c>
      <c r="B11" s="94">
        <v>13</v>
      </c>
      <c r="C11" s="95" t="e">
        <f>+'ส 1-1-พยาบาล'!D27</f>
        <v>#DIV/0!</v>
      </c>
      <c r="D11" s="95">
        <f>+'ส 1-1-พยาบาล'!E27</f>
        <v>0</v>
      </c>
      <c r="E11" s="95" t="e">
        <f>+'ส 1-1-พยาบาล'!F27</f>
        <v>#DIV/0!</v>
      </c>
      <c r="F11" s="95" t="e">
        <f>+'ส 1-1-พยาบาล'!G27</f>
        <v>#DIV/0!</v>
      </c>
      <c r="G11" s="96" t="e">
        <f t="shared" si="0"/>
        <v>#DIV/0!</v>
      </c>
    </row>
    <row r="12" spans="1:7">
      <c r="C12" s="75"/>
      <c r="D12" s="75"/>
      <c r="E12" s="75"/>
      <c r="F12" s="76"/>
    </row>
  </sheetData>
  <sheetProtection password="CEE3" sheet="1" objects="1" scenarios="1"/>
  <mergeCells count="5">
    <mergeCell ref="A1:G1"/>
    <mergeCell ref="A3:G3"/>
    <mergeCell ref="A4:A5"/>
    <mergeCell ref="B4:F4"/>
    <mergeCell ref="G4:G5"/>
  </mergeCells>
  <conditionalFormatting sqref="G6:G11">
    <cfRule type="cellIs" dxfId="866" priority="1" stopIfTrue="1" operator="equal">
      <formula>"ต้องปรับปรุงเร่งด่วน"</formula>
    </cfRule>
    <cfRule type="cellIs" dxfId="865" priority="2" stopIfTrue="1" operator="equal">
      <formula>"ต้องปรับปรุง"</formula>
    </cfRule>
    <cfRule type="cellIs" dxfId="864" priority="3" stopIfTrue="1" operator="equal">
      <formula>"ต้องปรับปรุงเร่งด่วน"</formula>
    </cfRule>
    <cfRule type="cellIs" dxfId="863" priority="4" stopIfTrue="1" operator="equal">
      <formula>"ต้องปรับปรุงเร่งด่วน"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M73"/>
  <sheetViews>
    <sheetView zoomScale="70" zoomScaleNormal="70" workbookViewId="0">
      <pane xSplit="1" ySplit="3" topLeftCell="B19" activePane="bottomRight" state="frozen"/>
      <selection activeCell="T15" sqref="T15"/>
      <selection pane="topRight" activeCell="T15" sqref="T15"/>
      <selection pane="bottomLeft" activeCell="T15" sqref="T15"/>
      <selection pane="bottomRight" activeCell="H19" sqref="H19"/>
    </sheetView>
  </sheetViews>
  <sheetFormatPr defaultColWidth="10" defaultRowHeight="21.75"/>
  <cols>
    <col min="1" max="1" width="35.375" style="5" customWidth="1"/>
    <col min="2" max="2" width="8.375" style="45" customWidth="1"/>
    <col min="3" max="3" width="12.375" style="45" customWidth="1"/>
    <col min="4" max="4" width="9" style="52" customWidth="1"/>
    <col min="5" max="7" width="10" style="52"/>
    <col min="8" max="11" width="10" style="45"/>
    <col min="12" max="16384" width="10" style="5"/>
  </cols>
  <sheetData>
    <row r="1" spans="1:13" s="1" customFormat="1" ht="27.75">
      <c r="A1" s="1" t="s">
        <v>68</v>
      </c>
      <c r="B1" s="2" t="str">
        <f>+'ส1-พยาบาล'!C2</f>
        <v>คณะพยาบาลศาสตร์</v>
      </c>
      <c r="C1" s="3"/>
      <c r="D1" s="4"/>
      <c r="E1" s="4"/>
      <c r="F1" s="4"/>
      <c r="G1" s="4"/>
      <c r="H1" s="3"/>
      <c r="I1" s="3"/>
      <c r="J1" s="3"/>
      <c r="K1" s="3"/>
    </row>
    <row r="2" spans="1:13" ht="43.5">
      <c r="A2" s="1390" t="s">
        <v>69</v>
      </c>
      <c r="B2" s="56" t="s">
        <v>70</v>
      </c>
      <c r="C2" s="57" t="str">
        <f>+B1</f>
        <v>คณะพยาบาลศาสตร์</v>
      </c>
      <c r="D2" s="1393" t="s">
        <v>72</v>
      </c>
      <c r="E2" s="1394"/>
      <c r="F2" s="1394"/>
      <c r="G2" s="1395"/>
      <c r="H2" s="1393" t="s">
        <v>73</v>
      </c>
      <c r="I2" s="1394"/>
      <c r="J2" s="1394"/>
      <c r="K2" s="1395"/>
    </row>
    <row r="3" spans="1:13">
      <c r="A3" s="1392"/>
      <c r="B3" s="54"/>
      <c r="C3" s="57" t="s">
        <v>74</v>
      </c>
      <c r="D3" s="7" t="s">
        <v>75</v>
      </c>
      <c r="E3" s="7" t="s">
        <v>76</v>
      </c>
      <c r="F3" s="7" t="s">
        <v>77</v>
      </c>
      <c r="G3" s="7" t="s">
        <v>66</v>
      </c>
      <c r="H3" s="7" t="s">
        <v>75</v>
      </c>
      <c r="I3" s="7" t="s">
        <v>76</v>
      </c>
      <c r="J3" s="7" t="s">
        <v>77</v>
      </c>
      <c r="K3" s="7" t="s">
        <v>66</v>
      </c>
    </row>
    <row r="4" spans="1:13" s="13" customFormat="1" ht="27.75">
      <c r="A4" s="8" t="str">
        <f>+'ส1-พยาบาล'!A6</f>
        <v>1. การผลิตบัณฑิต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12"/>
    </row>
    <row r="5" spans="1:13" s="22" customFormat="1" ht="43.5">
      <c r="A5" s="14" t="s">
        <v>111</v>
      </c>
      <c r="B5" s="15">
        <f>[1]เป้าหมาย!B5</f>
        <v>1</v>
      </c>
      <c r="C5" s="16" t="e">
        <f>+'3.1ผลงานคณะ'!V8</f>
        <v>#DIV/0!</v>
      </c>
      <c r="D5" s="17"/>
      <c r="E5" s="17"/>
      <c r="F5" s="17" t="e">
        <f>+C5</f>
        <v>#DIV/0!</v>
      </c>
      <c r="G5" s="18" t="e">
        <f t="shared" ref="G5:G10" si="0">SUM(D5:F5)</f>
        <v>#DIV/0!</v>
      </c>
      <c r="H5" s="19"/>
      <c r="I5" s="19"/>
      <c r="J5" s="19">
        <v>1</v>
      </c>
      <c r="K5" s="20">
        <f>SUM(H5:J5)</f>
        <v>1</v>
      </c>
      <c r="L5" s="21"/>
      <c r="M5" s="21"/>
    </row>
    <row r="6" spans="1:13" s="22" customFormat="1" ht="27.75">
      <c r="A6" s="14" t="s">
        <v>188</v>
      </c>
      <c r="B6" s="15">
        <v>1</v>
      </c>
      <c r="C6" s="97" t="e">
        <f>+'3.1ผลงานคณะ'!V14</f>
        <v>#DIV/0!</v>
      </c>
      <c r="D6" s="17" t="e">
        <f>C6</f>
        <v>#DIV/0!</v>
      </c>
      <c r="E6" s="83"/>
      <c r="F6" s="17"/>
      <c r="G6" s="18" t="e">
        <f t="shared" si="0"/>
        <v>#DIV/0!</v>
      </c>
      <c r="H6" s="19">
        <v>1</v>
      </c>
      <c r="I6" s="83"/>
      <c r="J6" s="19"/>
      <c r="K6" s="20">
        <f>SUM(H6:J6)</f>
        <v>1</v>
      </c>
      <c r="L6" s="21"/>
      <c r="M6" s="21"/>
    </row>
    <row r="7" spans="1:13" s="22" customFormat="1" ht="27.75">
      <c r="A7" s="14" t="s">
        <v>189</v>
      </c>
      <c r="B7" s="15">
        <v>1</v>
      </c>
      <c r="C7" s="97" t="e">
        <f>+'3.1ผลงานคณะ'!V22</f>
        <v>#DIV/0!</v>
      </c>
      <c r="D7" s="17" t="e">
        <f>C7</f>
        <v>#DIV/0!</v>
      </c>
      <c r="E7" s="83"/>
      <c r="F7" s="17"/>
      <c r="G7" s="18" t="e">
        <f t="shared" si="0"/>
        <v>#DIV/0!</v>
      </c>
      <c r="H7" s="19">
        <v>1</v>
      </c>
      <c r="I7" s="83"/>
      <c r="J7" s="19"/>
      <c r="K7" s="20">
        <f>SUM(H7:J7)</f>
        <v>1</v>
      </c>
      <c r="L7" s="21"/>
      <c r="M7" s="21"/>
    </row>
    <row r="8" spans="1:13" s="22" customFormat="1" ht="43.5">
      <c r="A8" s="14" t="s">
        <v>190</v>
      </c>
      <c r="B8" s="15">
        <v>1</v>
      </c>
      <c r="C8" s="97" t="e">
        <f>+'3.1ผลงานคณะ'!V29</f>
        <v>#DIV/0!</v>
      </c>
      <c r="D8" s="17" t="e">
        <f>C8</f>
        <v>#DIV/0!</v>
      </c>
      <c r="E8" s="83"/>
      <c r="F8" s="17"/>
      <c r="G8" s="18" t="e">
        <f t="shared" si="0"/>
        <v>#DIV/0!</v>
      </c>
      <c r="H8" s="19">
        <v>1</v>
      </c>
      <c r="I8" s="83"/>
      <c r="J8" s="19"/>
      <c r="K8" s="20">
        <f>SUM(H8:J8)</f>
        <v>1</v>
      </c>
      <c r="L8" s="21"/>
      <c r="M8" s="21"/>
    </row>
    <row r="9" spans="1:13" s="22" customFormat="1" ht="27.75">
      <c r="A9" s="14" t="s">
        <v>191</v>
      </c>
      <c r="B9" s="15">
        <v>1</v>
      </c>
      <c r="C9" s="97">
        <f>+'3.1ผลงานคณะ'!V43</f>
        <v>0</v>
      </c>
      <c r="D9" s="17"/>
      <c r="E9" s="17">
        <f t="shared" ref="E9:E10" si="1">C9</f>
        <v>0</v>
      </c>
      <c r="F9" s="17"/>
      <c r="G9" s="18">
        <f t="shared" si="0"/>
        <v>0</v>
      </c>
      <c r="H9" s="19"/>
      <c r="I9" s="19">
        <v>1</v>
      </c>
      <c r="J9" s="19"/>
      <c r="K9" s="20">
        <f t="shared" ref="K9:K10" si="2">SUM(H9:J9)</f>
        <v>1</v>
      </c>
      <c r="L9" s="21"/>
      <c r="M9" s="21"/>
    </row>
    <row r="10" spans="1:13" s="22" customFormat="1" ht="27.75">
      <c r="A10" s="14" t="s">
        <v>192</v>
      </c>
      <c r="B10" s="15">
        <v>1</v>
      </c>
      <c r="C10" s="97">
        <f>+'3.1ผลงานคณะ'!V55</f>
        <v>0</v>
      </c>
      <c r="D10" s="17"/>
      <c r="E10" s="17">
        <f t="shared" si="1"/>
        <v>0</v>
      </c>
      <c r="F10" s="17"/>
      <c r="G10" s="18">
        <f t="shared" si="0"/>
        <v>0</v>
      </c>
      <c r="H10" s="19"/>
      <c r="I10" s="19">
        <v>1</v>
      </c>
      <c r="J10" s="19"/>
      <c r="K10" s="20">
        <f t="shared" si="2"/>
        <v>1</v>
      </c>
      <c r="L10" s="21"/>
      <c r="M10" s="21"/>
    </row>
    <row r="11" spans="1:13" s="29" customFormat="1" ht="27.75">
      <c r="A11" s="23" t="s">
        <v>78</v>
      </c>
      <c r="B11" s="24">
        <f>SUM(B5:B10)</f>
        <v>6</v>
      </c>
      <c r="C11" s="25" t="e">
        <f>SUM(C5:C10)/B11</f>
        <v>#DIV/0!</v>
      </c>
      <c r="D11" s="26" t="e">
        <f>SUM(D5:D10)/H11</f>
        <v>#DIV/0!</v>
      </c>
      <c r="E11" s="26">
        <f>SUM(E5:E10)/I11</f>
        <v>0</v>
      </c>
      <c r="F11" s="26" t="e">
        <f>SUM(F5:F10)/J11</f>
        <v>#DIV/0!</v>
      </c>
      <c r="G11" s="26" t="e">
        <f>SUM(G5:G10)/K11</f>
        <v>#DIV/0!</v>
      </c>
      <c r="H11" s="27">
        <f>SUM(H5:H10)</f>
        <v>3</v>
      </c>
      <c r="I11" s="27">
        <f>SUM(I5:I10)</f>
        <v>2</v>
      </c>
      <c r="J11" s="27">
        <f>SUM(J5:J10)</f>
        <v>1</v>
      </c>
      <c r="K11" s="27">
        <f>SUM(K5:K10)</f>
        <v>6</v>
      </c>
      <c r="L11" s="28"/>
      <c r="M11" s="28"/>
    </row>
    <row r="12" spans="1:13" s="13" customFormat="1" ht="27.75">
      <c r="A12" s="8" t="str">
        <f>+'ส1-พยาบาล'!A7</f>
        <v>2. การวิจัย</v>
      </c>
      <c r="B12" s="30"/>
      <c r="C12" s="31"/>
      <c r="D12" s="32"/>
      <c r="E12" s="32"/>
      <c r="F12" s="32"/>
      <c r="G12" s="32"/>
      <c r="H12" s="33"/>
      <c r="I12" s="33"/>
      <c r="J12" s="33"/>
      <c r="K12" s="33"/>
      <c r="L12" s="12"/>
      <c r="M12" s="12"/>
    </row>
    <row r="13" spans="1:13" s="22" customFormat="1" ht="43.5">
      <c r="A13" s="14" t="s">
        <v>193</v>
      </c>
      <c r="B13" s="15">
        <v>1</v>
      </c>
      <c r="C13" s="34">
        <f>+'3.1ผลงานคณะ'!V68</f>
        <v>0</v>
      </c>
      <c r="D13" s="17"/>
      <c r="E13" s="17">
        <f>+C13</f>
        <v>0</v>
      </c>
      <c r="F13" s="17"/>
      <c r="G13" s="18">
        <f t="shared" ref="G13:G14" si="3">SUM(D13:F13)</f>
        <v>0</v>
      </c>
      <c r="H13" s="19"/>
      <c r="I13" s="19">
        <v>1</v>
      </c>
      <c r="J13" s="19"/>
      <c r="K13" s="20">
        <f>SUM(H13:J13)</f>
        <v>1</v>
      </c>
      <c r="L13" s="21"/>
      <c r="M13" s="21"/>
    </row>
    <row r="14" spans="1:13" s="22" customFormat="1" ht="27.75">
      <c r="A14" s="14" t="s">
        <v>194</v>
      </c>
      <c r="B14" s="15">
        <v>1</v>
      </c>
      <c r="C14" s="35" t="e">
        <f>+'3.1ผลงานคณะ'!V79</f>
        <v>#DIV/0!</v>
      </c>
      <c r="D14" s="17" t="e">
        <f>C14</f>
        <v>#DIV/0!</v>
      </c>
      <c r="E14" s="17"/>
      <c r="F14" s="17"/>
      <c r="G14" s="18" t="e">
        <f t="shared" si="3"/>
        <v>#DIV/0!</v>
      </c>
      <c r="H14" s="19">
        <v>1</v>
      </c>
      <c r="I14" s="19"/>
      <c r="J14" s="19"/>
      <c r="K14" s="20">
        <f>SUM(H14:J14)</f>
        <v>1</v>
      </c>
      <c r="L14" s="21"/>
      <c r="M14" s="21"/>
    </row>
    <row r="15" spans="1:13" s="22" customFormat="1" ht="27.75">
      <c r="A15" s="14" t="s">
        <v>195</v>
      </c>
      <c r="B15" s="15">
        <v>1</v>
      </c>
      <c r="C15" s="35" t="e">
        <f>+'3.1ผลงานคณะ'!V86</f>
        <v>#DIV/0!</v>
      </c>
      <c r="E15" s="17"/>
      <c r="F15" s="17" t="e">
        <f>C15</f>
        <v>#DIV/0!</v>
      </c>
      <c r="G15" s="18" t="e">
        <f>SUM(D15:F15)</f>
        <v>#DIV/0!</v>
      </c>
      <c r="I15" s="19"/>
      <c r="J15" s="19">
        <v>1</v>
      </c>
      <c r="K15" s="20">
        <f>SUM(H15:J15)</f>
        <v>1</v>
      </c>
      <c r="L15" s="21"/>
      <c r="M15" s="21"/>
    </row>
    <row r="16" spans="1:13" s="29" customFormat="1" ht="27.75">
      <c r="A16" s="23" t="s">
        <v>78</v>
      </c>
      <c r="B16" s="24">
        <f>SUM(B13:B15)</f>
        <v>3</v>
      </c>
      <c r="C16" s="25" t="e">
        <f>SUM(C13:C15)/B16</f>
        <v>#DIV/0!</v>
      </c>
      <c r="D16" s="26" t="e">
        <f>SUM(D13:D15)/H16</f>
        <v>#DIV/0!</v>
      </c>
      <c r="E16" s="26">
        <f>SUM(E13:E15)/I16</f>
        <v>0</v>
      </c>
      <c r="F16" s="26" t="e">
        <f>SUM(F13:F15)/J16</f>
        <v>#DIV/0!</v>
      </c>
      <c r="G16" s="26" t="e">
        <f>SUM(G13:G15)/K16</f>
        <v>#DIV/0!</v>
      </c>
      <c r="H16" s="27">
        <f>SUM(H13:H15)</f>
        <v>1</v>
      </c>
      <c r="I16" s="27">
        <f>SUM(I13:I15)</f>
        <v>1</v>
      </c>
      <c r="J16" s="27">
        <f>SUM(J13:J15)</f>
        <v>1</v>
      </c>
      <c r="K16" s="27">
        <f>SUM(K13:K15)</f>
        <v>3</v>
      </c>
      <c r="L16" s="28"/>
      <c r="M16" s="28"/>
    </row>
    <row r="17" spans="1:13" s="43" customFormat="1" ht="27.75">
      <c r="A17" s="8" t="str">
        <f>+'ส1-พยาบาล'!A8</f>
        <v>3. การบริการวิชาการ</v>
      </c>
      <c r="B17" s="39"/>
      <c r="C17" s="40"/>
      <c r="D17" s="32"/>
      <c r="E17" s="32"/>
      <c r="F17" s="32"/>
      <c r="G17" s="32"/>
      <c r="H17" s="41"/>
      <c r="I17" s="41"/>
      <c r="J17" s="41"/>
      <c r="K17" s="41"/>
      <c r="L17" s="42"/>
      <c r="M17" s="42"/>
    </row>
    <row r="18" spans="1:13" ht="27.75">
      <c r="A18" s="14" t="s">
        <v>196</v>
      </c>
      <c r="B18" s="36">
        <v>1</v>
      </c>
      <c r="C18" s="37">
        <f>+'3.1ผลงานคณะ'!V130</f>
        <v>0</v>
      </c>
      <c r="D18" s="17"/>
      <c r="E18" s="17">
        <f>C18</f>
        <v>0</v>
      </c>
      <c r="F18" s="17"/>
      <c r="G18" s="18">
        <f>SUM(D18:F18)</f>
        <v>0</v>
      </c>
      <c r="H18" s="38"/>
      <c r="I18" s="38">
        <v>1</v>
      </c>
      <c r="J18" s="38"/>
      <c r="K18" s="20">
        <f>SUM(H18:J18)</f>
        <v>1</v>
      </c>
      <c r="L18" s="1"/>
      <c r="M18" s="1"/>
    </row>
    <row r="19" spans="1:13" s="29" customFormat="1" ht="27.75">
      <c r="A19" s="23" t="s">
        <v>78</v>
      </c>
      <c r="B19" s="24">
        <f>SUM(B18:B18)</f>
        <v>1</v>
      </c>
      <c r="C19" s="25">
        <f>SUM(C18:C18)/B19</f>
        <v>0</v>
      </c>
      <c r="D19" s="26" t="e">
        <f>SUM(D18:D18)/H19</f>
        <v>#DIV/0!</v>
      </c>
      <c r="E19" s="26">
        <f>SUM(E18:E18)/I19</f>
        <v>0</v>
      </c>
      <c r="F19" s="26" t="e">
        <f>SUM(F18:F18)/J19</f>
        <v>#DIV/0!</v>
      </c>
      <c r="G19" s="26">
        <f>SUM(G18:G18)/K19</f>
        <v>0</v>
      </c>
      <c r="H19" s="27">
        <f>SUM(H18:H18)</f>
        <v>0</v>
      </c>
      <c r="I19" s="27">
        <f>SUM(I18:I18)</f>
        <v>1</v>
      </c>
      <c r="J19" s="27">
        <f>SUM(J18:J18)</f>
        <v>0</v>
      </c>
      <c r="K19" s="27">
        <f>SUM(K18:K18)</f>
        <v>1</v>
      </c>
      <c r="L19" s="28"/>
      <c r="M19" s="28"/>
    </row>
    <row r="20" spans="1:13" s="43" customFormat="1" ht="27.75">
      <c r="A20" s="8" t="str">
        <f>+'ส1-พยาบาล'!A9</f>
        <v xml:space="preserve">4. การทำนุบำรุงศิลปะและวัฒนธรรม  </v>
      </c>
      <c r="B20" s="39"/>
      <c r="C20" s="40"/>
      <c r="D20" s="32"/>
      <c r="E20" s="32"/>
      <c r="F20" s="32"/>
      <c r="G20" s="32"/>
      <c r="H20" s="41"/>
      <c r="I20" s="41"/>
      <c r="J20" s="41"/>
      <c r="K20" s="41"/>
      <c r="L20" s="42"/>
      <c r="M20" s="42"/>
    </row>
    <row r="21" spans="1:13" ht="27.75">
      <c r="A21" s="14" t="s">
        <v>197</v>
      </c>
      <c r="B21" s="36">
        <v>1</v>
      </c>
      <c r="C21" s="37">
        <f>+'3.1ผลงานคณะ'!V138</f>
        <v>0</v>
      </c>
      <c r="D21" s="17"/>
      <c r="E21" s="17">
        <f>C21</f>
        <v>0</v>
      </c>
      <c r="F21" s="17"/>
      <c r="G21" s="18">
        <f t="shared" ref="G21" si="4">SUM(D21:F21)</f>
        <v>0</v>
      </c>
      <c r="H21" s="38"/>
      <c r="I21" s="38">
        <v>1</v>
      </c>
      <c r="J21" s="38"/>
      <c r="K21" s="20">
        <f t="shared" ref="K21" si="5">SUM(H21:J21)</f>
        <v>1</v>
      </c>
      <c r="L21" s="1"/>
      <c r="M21" s="1"/>
    </row>
    <row r="22" spans="1:13" s="29" customFormat="1" ht="27.75">
      <c r="A22" s="23" t="s">
        <v>78</v>
      </c>
      <c r="B22" s="24">
        <f>SUM(B21:B21)</f>
        <v>1</v>
      </c>
      <c r="C22" s="25">
        <f>SUM(C21:C21)/B22</f>
        <v>0</v>
      </c>
      <c r="D22" s="26" t="e">
        <f>SUM(D21:D21)/H22</f>
        <v>#DIV/0!</v>
      </c>
      <c r="E22" s="26">
        <f>SUM(E21:E21)/I22</f>
        <v>0</v>
      </c>
      <c r="F22" s="26" t="e">
        <f>SUM(F21:F21)/J22</f>
        <v>#DIV/0!</v>
      </c>
      <c r="G22" s="26">
        <f>SUM(G21:G21)/K22</f>
        <v>0</v>
      </c>
      <c r="H22" s="27">
        <f>SUM(H21:H21)</f>
        <v>0</v>
      </c>
      <c r="I22" s="27">
        <f>SUM(I21:I21)</f>
        <v>1</v>
      </c>
      <c r="J22" s="27">
        <f>SUM(J21:J21)</f>
        <v>0</v>
      </c>
      <c r="K22" s="27">
        <f>SUM(K21:K21)</f>
        <v>1</v>
      </c>
      <c r="L22" s="28"/>
      <c r="M22" s="28"/>
    </row>
    <row r="23" spans="1:13" s="43" customFormat="1" ht="27.75">
      <c r="A23" s="8" t="str">
        <f>+'ส1-พยาบาล'!A10</f>
        <v>5. การบริหารจัดการ</v>
      </c>
      <c r="B23" s="39"/>
      <c r="C23" s="40"/>
      <c r="D23" s="32"/>
      <c r="E23" s="32"/>
      <c r="F23" s="32"/>
      <c r="G23" s="32"/>
      <c r="H23" s="41"/>
      <c r="I23" s="41"/>
      <c r="J23" s="41"/>
      <c r="K23" s="41"/>
      <c r="L23" s="42"/>
      <c r="M23" s="42"/>
    </row>
    <row r="24" spans="1:13" ht="65.25">
      <c r="A24" s="14" t="s">
        <v>198</v>
      </c>
      <c r="B24" s="36">
        <v>1</v>
      </c>
      <c r="C24" s="37">
        <f>+'3.1ผลงานคณะ'!V147</f>
        <v>0</v>
      </c>
      <c r="D24" s="17"/>
      <c r="E24" s="17">
        <f>C24</f>
        <v>0</v>
      </c>
      <c r="F24" s="17"/>
      <c r="G24" s="18">
        <f>SUM(D24:F24)</f>
        <v>0</v>
      </c>
      <c r="H24" s="38"/>
      <c r="I24" s="38">
        <v>1</v>
      </c>
      <c r="J24" s="38"/>
      <c r="K24" s="20">
        <f>SUM(H24:J24)</f>
        <v>1</v>
      </c>
      <c r="L24" s="1"/>
      <c r="M24" s="1"/>
    </row>
    <row r="25" spans="1:13" ht="27.75">
      <c r="A25" s="14" t="s">
        <v>199</v>
      </c>
      <c r="B25" s="36">
        <v>1</v>
      </c>
      <c r="C25" s="37">
        <f>+'3.1ผลงานคณะ'!V155</f>
        <v>0</v>
      </c>
      <c r="D25" s="17"/>
      <c r="E25" s="17">
        <f>C25</f>
        <v>0</v>
      </c>
      <c r="F25" s="17"/>
      <c r="G25" s="18">
        <f>SUM(D25:F25)</f>
        <v>0</v>
      </c>
      <c r="H25" s="38"/>
      <c r="I25" s="38">
        <v>1</v>
      </c>
      <c r="J25" s="38"/>
      <c r="K25" s="20">
        <f>SUM(H25:J25)</f>
        <v>1</v>
      </c>
      <c r="L25" s="1"/>
      <c r="M25" s="1"/>
    </row>
    <row r="26" spans="1:13" s="29" customFormat="1" ht="27.75">
      <c r="A26" s="23" t="s">
        <v>78</v>
      </c>
      <c r="B26" s="24">
        <f>SUM(B24:B25)</f>
        <v>2</v>
      </c>
      <c r="C26" s="25">
        <f>SUM(C24:C25)/B26</f>
        <v>0</v>
      </c>
      <c r="D26" s="26" t="e">
        <f>SUM(D24:D25)/H26</f>
        <v>#DIV/0!</v>
      </c>
      <c r="E26" s="26">
        <f>SUM(E24:E25)/I26</f>
        <v>0</v>
      </c>
      <c r="F26" s="26" t="e">
        <f>SUM(F24:F25)/J26</f>
        <v>#DIV/0!</v>
      </c>
      <c r="G26" s="26">
        <f>SUM(G24:G25)/K26</f>
        <v>0</v>
      </c>
      <c r="H26" s="27">
        <f>SUM(H24:H25)</f>
        <v>0</v>
      </c>
      <c r="I26" s="27">
        <f>SUM(I24:I25)</f>
        <v>2</v>
      </c>
      <c r="J26" s="27">
        <f>SUM(J24:J25)</f>
        <v>0</v>
      </c>
      <c r="K26" s="27">
        <f>SUM(K24:K25)</f>
        <v>2</v>
      </c>
      <c r="L26" s="28"/>
      <c r="M26" s="28"/>
    </row>
    <row r="27" spans="1:13" s="29" customFormat="1" ht="27.75">
      <c r="A27" s="79" t="s">
        <v>79</v>
      </c>
      <c r="B27" s="80">
        <f>SUM(B11,B16,B19,B22,B26)</f>
        <v>13</v>
      </c>
      <c r="C27" s="81" t="e">
        <f>SUM(C5:C10,C13:C15,C18,C21,C24:C25)/B27</f>
        <v>#DIV/0!</v>
      </c>
      <c r="D27" s="81" t="e">
        <f>SUM(D5:D10,D13:D15,D18,D21,D24:D25)/H27</f>
        <v>#DIV/0!</v>
      </c>
      <c r="E27" s="81">
        <f>SUM(E5:E10,E13:E15,E18,E21,E24:E25)/I27</f>
        <v>0</v>
      </c>
      <c r="F27" s="81" t="e">
        <f>SUM(F5:F10,F13:F15,F18,F21,F24:F25)/J27</f>
        <v>#DIV/0!</v>
      </c>
      <c r="G27" s="81" t="e">
        <f>SUM(G5:G10,G13:G15,G18,G21,G24:G25)/K27</f>
        <v>#DIV/0!</v>
      </c>
      <c r="H27" s="80">
        <f t="shared" ref="H27:J27" si="6">SUM(H11,H16,H19,H22,H26)</f>
        <v>4</v>
      </c>
      <c r="I27" s="82">
        <f>SUM(I11,I16,I19,I22,I26)</f>
        <v>7</v>
      </c>
      <c r="J27" s="80">
        <f t="shared" si="6"/>
        <v>2</v>
      </c>
      <c r="K27" s="82">
        <f>SUM(K11,K16,K19,K22,K26)</f>
        <v>13</v>
      </c>
      <c r="L27" s="28"/>
      <c r="M27" s="28"/>
    </row>
    <row r="28" spans="1:13">
      <c r="A28" s="44"/>
      <c r="C28" s="46"/>
      <c r="D28" s="47"/>
      <c r="E28" s="47"/>
      <c r="F28" s="47"/>
      <c r="G28" s="47"/>
    </row>
    <row r="29" spans="1:13">
      <c r="A29" s="44"/>
      <c r="C29" s="46"/>
      <c r="D29" s="48"/>
      <c r="E29" s="48"/>
      <c r="F29" s="48"/>
      <c r="G29" s="48"/>
    </row>
    <row r="30" spans="1:13">
      <c r="A30" s="44"/>
      <c r="C30" s="46"/>
      <c r="D30" s="49"/>
      <c r="E30" s="48"/>
      <c r="F30" s="48"/>
      <c r="G30" s="48"/>
    </row>
    <row r="31" spans="1:13">
      <c r="A31" s="44"/>
      <c r="C31" s="46"/>
      <c r="D31" s="48"/>
      <c r="E31" s="48"/>
      <c r="F31" s="48"/>
      <c r="G31" s="48"/>
    </row>
    <row r="32" spans="1:13" s="45" customFormat="1">
      <c r="A32" s="44"/>
      <c r="C32" s="46"/>
      <c r="D32" s="48"/>
      <c r="E32" s="48"/>
      <c r="F32" s="48"/>
      <c r="G32" s="49"/>
      <c r="L32" s="5"/>
      <c r="M32" s="5"/>
    </row>
    <row r="33" spans="1:13" s="45" customFormat="1">
      <c r="A33" s="44"/>
      <c r="C33" s="46"/>
      <c r="D33" s="48"/>
      <c r="E33" s="49"/>
      <c r="F33" s="48"/>
      <c r="G33" s="48"/>
      <c r="L33" s="5"/>
      <c r="M33" s="5"/>
    </row>
    <row r="34" spans="1:13" s="45" customFormat="1">
      <c r="A34" s="44"/>
      <c r="C34" s="46"/>
      <c r="D34" s="48"/>
      <c r="E34" s="48"/>
      <c r="F34" s="48"/>
      <c r="G34" s="49"/>
      <c r="L34" s="5"/>
      <c r="M34" s="5"/>
    </row>
    <row r="35" spans="1:13" s="45" customFormat="1">
      <c r="A35" s="44"/>
      <c r="C35" s="46"/>
      <c r="D35" s="48"/>
      <c r="E35" s="48"/>
      <c r="F35" s="48"/>
      <c r="G35" s="48"/>
      <c r="L35" s="5"/>
      <c r="M35" s="5"/>
    </row>
    <row r="36" spans="1:13" s="45" customFormat="1">
      <c r="A36" s="44"/>
      <c r="C36" s="46"/>
      <c r="D36" s="48"/>
      <c r="E36" s="49"/>
      <c r="F36" s="48"/>
      <c r="G36" s="48"/>
      <c r="L36" s="5"/>
      <c r="M36" s="5"/>
    </row>
    <row r="37" spans="1:13" s="45" customFormat="1">
      <c r="A37" s="44"/>
      <c r="C37" s="46"/>
      <c r="D37" s="47"/>
      <c r="E37" s="47"/>
      <c r="F37" s="47"/>
      <c r="G37" s="47"/>
      <c r="L37" s="5"/>
      <c r="M37" s="5"/>
    </row>
    <row r="38" spans="1:13" s="45" customFormat="1">
      <c r="A38" s="44"/>
      <c r="C38" s="46"/>
      <c r="D38" s="48"/>
      <c r="E38" s="48"/>
      <c r="F38" s="48"/>
      <c r="G38" s="48"/>
      <c r="L38" s="5"/>
      <c r="M38" s="5"/>
    </row>
    <row r="39" spans="1:13" s="45" customFormat="1">
      <c r="A39" s="44"/>
      <c r="C39" s="46"/>
      <c r="D39" s="49"/>
      <c r="E39" s="48"/>
      <c r="F39" s="48"/>
      <c r="G39" s="48"/>
      <c r="L39" s="5"/>
      <c r="M39" s="5"/>
    </row>
    <row r="40" spans="1:13" s="45" customFormat="1">
      <c r="A40" s="44"/>
      <c r="C40" s="46"/>
      <c r="D40" s="48"/>
      <c r="E40" s="48"/>
      <c r="F40" s="48"/>
      <c r="G40" s="48"/>
      <c r="L40" s="5"/>
      <c r="M40" s="5"/>
    </row>
    <row r="41" spans="1:13" s="45" customFormat="1">
      <c r="A41" s="44"/>
      <c r="C41" s="46"/>
      <c r="D41" s="48"/>
      <c r="E41" s="48"/>
      <c r="F41" s="48"/>
      <c r="G41" s="48"/>
      <c r="L41" s="5"/>
      <c r="M41" s="5"/>
    </row>
    <row r="42" spans="1:13" s="45" customFormat="1">
      <c r="A42" s="44"/>
      <c r="C42" s="46"/>
      <c r="D42" s="48"/>
      <c r="E42" s="48"/>
      <c r="F42" s="48"/>
      <c r="G42" s="48"/>
      <c r="L42" s="5"/>
      <c r="M42" s="5"/>
    </row>
    <row r="43" spans="1:13" s="45" customFormat="1">
      <c r="A43" s="44"/>
      <c r="C43" s="46"/>
      <c r="D43" s="47"/>
      <c r="E43" s="47"/>
      <c r="F43" s="47"/>
      <c r="G43" s="44"/>
      <c r="L43" s="5"/>
      <c r="M43" s="5"/>
    </row>
    <row r="44" spans="1:13" s="45" customFormat="1">
      <c r="A44" s="44"/>
      <c r="C44" s="46"/>
      <c r="D44" s="48"/>
      <c r="E44" s="48"/>
      <c r="F44" s="48"/>
      <c r="G44" s="48"/>
      <c r="L44" s="5"/>
      <c r="M44" s="5"/>
    </row>
    <row r="45" spans="1:13" s="45" customFormat="1">
      <c r="A45" s="44"/>
      <c r="C45" s="46"/>
      <c r="D45" s="49"/>
      <c r="E45" s="48"/>
      <c r="F45" s="48"/>
      <c r="G45" s="48"/>
      <c r="L45" s="5"/>
      <c r="M45" s="5"/>
    </row>
    <row r="46" spans="1:13" s="45" customFormat="1">
      <c r="A46" s="44"/>
      <c r="C46" s="46"/>
      <c r="D46" s="49"/>
      <c r="E46" s="48"/>
      <c r="F46" s="48"/>
      <c r="G46" s="48"/>
      <c r="L46" s="5"/>
      <c r="M46" s="5"/>
    </row>
    <row r="47" spans="1:13" s="45" customFormat="1">
      <c r="A47" s="44"/>
      <c r="C47" s="46"/>
      <c r="D47" s="49"/>
      <c r="E47" s="48"/>
      <c r="F47" s="48"/>
      <c r="G47" s="48"/>
      <c r="L47" s="5"/>
      <c r="M47" s="5"/>
    </row>
    <row r="48" spans="1:13" s="45" customFormat="1">
      <c r="A48" s="44"/>
      <c r="C48" s="46"/>
      <c r="D48" s="49"/>
      <c r="E48" s="48"/>
      <c r="F48" s="48"/>
      <c r="G48" s="48"/>
      <c r="L48" s="5"/>
      <c r="M48" s="5"/>
    </row>
    <row r="49" spans="1:13" s="45" customFormat="1">
      <c r="A49" s="44"/>
      <c r="C49" s="46"/>
      <c r="D49" s="48"/>
      <c r="E49" s="48"/>
      <c r="F49" s="48"/>
      <c r="G49" s="49"/>
      <c r="L49" s="5"/>
      <c r="M49" s="5"/>
    </row>
    <row r="50" spans="1:13" s="45" customFormat="1">
      <c r="A50" s="44"/>
      <c r="C50" s="46"/>
      <c r="D50" s="48"/>
      <c r="E50" s="48"/>
      <c r="F50" s="48"/>
      <c r="G50" s="49"/>
      <c r="L50" s="5"/>
      <c r="M50" s="5"/>
    </row>
    <row r="51" spans="1:13" s="45" customFormat="1">
      <c r="A51" s="44"/>
      <c r="C51" s="46"/>
      <c r="D51" s="48"/>
      <c r="E51" s="48"/>
      <c r="F51" s="48"/>
      <c r="G51" s="49"/>
      <c r="L51" s="5"/>
      <c r="M51" s="5"/>
    </row>
    <row r="52" spans="1:13" s="45" customFormat="1">
      <c r="A52" s="44"/>
      <c r="C52" s="46"/>
      <c r="D52" s="48"/>
      <c r="E52" s="48"/>
      <c r="F52" s="48"/>
      <c r="G52" s="49"/>
      <c r="L52" s="5"/>
      <c r="M52" s="5"/>
    </row>
    <row r="53" spans="1:13" s="45" customFormat="1">
      <c r="A53" s="44"/>
      <c r="C53" s="46"/>
      <c r="D53" s="48"/>
      <c r="E53" s="49"/>
      <c r="F53" s="48"/>
      <c r="G53" s="48"/>
      <c r="L53" s="5"/>
      <c r="M53" s="5"/>
    </row>
    <row r="54" spans="1:13" s="45" customFormat="1">
      <c r="A54" s="44"/>
      <c r="C54" s="46"/>
      <c r="D54" s="48"/>
      <c r="E54" s="49"/>
      <c r="F54" s="48"/>
      <c r="G54" s="48"/>
      <c r="L54" s="5"/>
      <c r="M54" s="5"/>
    </row>
    <row r="55" spans="1:13" s="45" customFormat="1">
      <c r="A55" s="44"/>
      <c r="C55" s="46"/>
      <c r="D55" s="49"/>
      <c r="E55" s="48"/>
      <c r="F55" s="48"/>
      <c r="G55" s="48"/>
      <c r="L55" s="5"/>
      <c r="M55" s="5"/>
    </row>
    <row r="56" spans="1:13" s="45" customFormat="1">
      <c r="A56" s="44"/>
      <c r="C56" s="46"/>
      <c r="D56" s="48"/>
      <c r="E56" s="49"/>
      <c r="F56" s="48"/>
      <c r="G56" s="48"/>
      <c r="L56" s="5"/>
      <c r="M56" s="5"/>
    </row>
    <row r="57" spans="1:13" s="45" customFormat="1">
      <c r="A57" s="44"/>
      <c r="C57" s="46"/>
      <c r="D57" s="50"/>
      <c r="E57" s="50"/>
      <c r="F57" s="48"/>
      <c r="G57" s="50"/>
      <c r="L57" s="5"/>
      <c r="M57" s="5"/>
    </row>
    <row r="58" spans="1:13" s="45" customFormat="1">
      <c r="A58" s="44"/>
      <c r="C58" s="46"/>
      <c r="D58" s="48"/>
      <c r="E58" s="48"/>
      <c r="F58" s="48"/>
      <c r="G58" s="48"/>
      <c r="L58" s="5"/>
      <c r="M58" s="5"/>
    </row>
    <row r="59" spans="1:13" s="45" customFormat="1">
      <c r="A59" s="44"/>
      <c r="C59" s="46"/>
      <c r="D59" s="47"/>
      <c r="E59" s="47"/>
      <c r="F59" s="47"/>
      <c r="G59" s="47"/>
      <c r="L59" s="5"/>
      <c r="M59" s="5"/>
    </row>
    <row r="60" spans="1:13" s="45" customFormat="1">
      <c r="A60" s="44"/>
      <c r="C60" s="46"/>
      <c r="D60" s="48"/>
      <c r="E60" s="48"/>
      <c r="F60" s="48"/>
      <c r="G60" s="48"/>
      <c r="L60" s="5"/>
      <c r="M60" s="5"/>
    </row>
    <row r="61" spans="1:13" s="45" customFormat="1">
      <c r="A61" s="44"/>
      <c r="C61" s="46"/>
      <c r="D61" s="49"/>
      <c r="E61" s="48"/>
      <c r="F61" s="48"/>
      <c r="G61" s="48"/>
      <c r="L61" s="5"/>
      <c r="M61" s="5"/>
    </row>
    <row r="62" spans="1:13" s="45" customFormat="1">
      <c r="A62" s="44"/>
      <c r="C62" s="46"/>
      <c r="D62" s="49"/>
      <c r="E62" s="48"/>
      <c r="F62" s="48"/>
      <c r="G62" s="48"/>
      <c r="L62" s="5"/>
      <c r="M62" s="5"/>
    </row>
    <row r="63" spans="1:13" s="45" customFormat="1">
      <c r="A63" s="5"/>
      <c r="C63" s="46"/>
      <c r="D63" s="48"/>
      <c r="E63" s="48"/>
      <c r="F63" s="48"/>
      <c r="G63" s="49"/>
      <c r="L63" s="5"/>
      <c r="M63" s="5"/>
    </row>
    <row r="64" spans="1:13" s="45" customFormat="1">
      <c r="A64" s="5"/>
      <c r="D64" s="50"/>
      <c r="E64" s="50"/>
      <c r="F64" s="48"/>
      <c r="G64" s="49"/>
      <c r="L64" s="5"/>
      <c r="M64" s="5"/>
    </row>
    <row r="65" spans="1:13" s="45" customFormat="1">
      <c r="A65" s="5"/>
      <c r="D65" s="48"/>
      <c r="E65" s="48"/>
      <c r="F65" s="48"/>
      <c r="G65" s="49"/>
      <c r="L65" s="5"/>
      <c r="M65" s="5"/>
    </row>
    <row r="66" spans="1:13" s="45" customFormat="1">
      <c r="A66" s="5"/>
      <c r="D66" s="47"/>
      <c r="E66" s="47"/>
      <c r="F66" s="47"/>
      <c r="G66" s="47"/>
      <c r="L66" s="5"/>
      <c r="M66" s="5"/>
    </row>
    <row r="67" spans="1:13" s="45" customFormat="1">
      <c r="A67" s="5"/>
      <c r="D67" s="48"/>
      <c r="E67" s="48"/>
      <c r="F67" s="48"/>
      <c r="G67" s="48"/>
      <c r="L67" s="5"/>
      <c r="M67" s="5"/>
    </row>
    <row r="68" spans="1:13" s="45" customFormat="1">
      <c r="A68" s="5"/>
      <c r="D68" s="49"/>
      <c r="E68" s="48"/>
      <c r="F68" s="48"/>
      <c r="G68" s="48"/>
      <c r="L68" s="5"/>
      <c r="M68" s="5"/>
    </row>
    <row r="69" spans="1:13" s="45" customFormat="1">
      <c r="A69" s="5"/>
      <c r="D69" s="49"/>
      <c r="E69" s="48"/>
      <c r="F69" s="48"/>
      <c r="G69" s="48"/>
      <c r="L69" s="5"/>
      <c r="M69" s="5"/>
    </row>
    <row r="70" spans="1:13" s="45" customFormat="1">
      <c r="A70" s="5"/>
      <c r="D70" s="48"/>
      <c r="E70" s="49"/>
      <c r="F70" s="48"/>
      <c r="G70" s="48"/>
      <c r="L70" s="5"/>
      <c r="M70" s="5"/>
    </row>
    <row r="71" spans="1:13" s="45" customFormat="1">
      <c r="A71" s="5"/>
      <c r="D71" s="47"/>
      <c r="E71" s="47"/>
      <c r="F71" s="47"/>
      <c r="G71" s="44"/>
      <c r="L71" s="5"/>
      <c r="M71" s="5"/>
    </row>
    <row r="72" spans="1:13" s="45" customFormat="1">
      <c r="A72" s="5"/>
      <c r="D72" s="47"/>
      <c r="E72" s="47"/>
      <c r="F72" s="51"/>
      <c r="G72" s="47"/>
      <c r="L72" s="5"/>
      <c r="M72" s="5"/>
    </row>
    <row r="73" spans="1:13" s="45" customFormat="1">
      <c r="A73" s="5"/>
      <c r="D73" s="48"/>
      <c r="E73" s="48"/>
      <c r="F73" s="48"/>
      <c r="G73" s="48"/>
      <c r="L73" s="5"/>
      <c r="M73" s="5"/>
    </row>
  </sheetData>
  <mergeCells count="3">
    <mergeCell ref="A2:A3"/>
    <mergeCell ref="D2:G2"/>
    <mergeCell ref="H2:K2"/>
  </mergeCells>
  <pageMargins left="0.7" right="0.7" top="0.75" bottom="0.75" header="0.3" footer="0.3"/>
  <pageSetup orientation="portrait" horizont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"/>
  <sheetViews>
    <sheetView zoomScale="136" zoomScaleNormal="136" workbookViewId="0">
      <selection activeCell="D10" sqref="D10"/>
    </sheetView>
  </sheetViews>
  <sheetFormatPr defaultColWidth="10" defaultRowHeight="23.25"/>
  <cols>
    <col min="1" max="1" width="31.375" style="74" customWidth="1"/>
    <col min="2" max="2" width="8" style="74" customWidth="1"/>
    <col min="3" max="3" width="9.25" style="74" customWidth="1"/>
    <col min="4" max="4" width="9.5" style="74" customWidth="1"/>
    <col min="5" max="5" width="9.125" style="74" customWidth="1"/>
    <col min="6" max="6" width="11.125" style="78" customWidth="1"/>
    <col min="7" max="7" width="18.25" style="77" customWidth="1"/>
    <col min="8" max="16384" width="10" style="68"/>
  </cols>
  <sheetData>
    <row r="1" spans="1:7" ht="24">
      <c r="A1" s="1385" t="s">
        <v>186</v>
      </c>
      <c r="B1" s="1385"/>
      <c r="C1" s="1385"/>
      <c r="D1" s="1385"/>
      <c r="E1" s="1385"/>
      <c r="F1" s="1385"/>
      <c r="G1" s="1385"/>
    </row>
    <row r="2" spans="1:7" ht="24" customHeight="1">
      <c r="A2" s="70" t="s">
        <v>184</v>
      </c>
      <c r="B2" s="69"/>
      <c r="C2" s="70" t="s">
        <v>202</v>
      </c>
      <c r="D2" s="93"/>
      <c r="E2" s="93"/>
      <c r="F2" s="93"/>
      <c r="G2" s="93"/>
    </row>
    <row r="3" spans="1:7" ht="16.5" customHeight="1">
      <c r="A3" s="1399"/>
      <c r="B3" s="1400"/>
      <c r="C3" s="1401"/>
      <c r="D3" s="1400"/>
      <c r="E3" s="1400"/>
      <c r="F3" s="1400"/>
      <c r="G3" s="1400"/>
    </row>
    <row r="4" spans="1:7" ht="26.25" customHeight="1">
      <c r="A4" s="1381" t="s">
        <v>0</v>
      </c>
      <c r="B4" s="1378" t="s">
        <v>61</v>
      </c>
      <c r="C4" s="1379"/>
      <c r="D4" s="1379"/>
      <c r="E4" s="1379"/>
      <c r="F4" s="1380"/>
      <c r="G4" s="1383" t="s">
        <v>62</v>
      </c>
    </row>
    <row r="5" spans="1:7" ht="24">
      <c r="A5" s="1381"/>
      <c r="B5" s="85" t="s">
        <v>2</v>
      </c>
      <c r="C5" s="85" t="s">
        <v>63</v>
      </c>
      <c r="D5" s="85" t="s">
        <v>64</v>
      </c>
      <c r="E5" s="85" t="s">
        <v>65</v>
      </c>
      <c r="F5" s="86" t="s">
        <v>66</v>
      </c>
      <c r="G5" s="1387"/>
    </row>
    <row r="6" spans="1:7" s="72" customFormat="1" ht="27.75">
      <c r="A6" s="87" t="s">
        <v>21</v>
      </c>
      <c r="B6" s="88">
        <v>6</v>
      </c>
      <c r="C6" s="89" t="e">
        <f>+'ส 1-1-วิทย์'!D11</f>
        <v>#DIV/0!</v>
      </c>
      <c r="D6" s="89">
        <f>+'ส 1-1-วิทย์'!E11</f>
        <v>0</v>
      </c>
      <c r="E6" s="89" t="e">
        <f>+'ส 1-1-วิทย์'!F11</f>
        <v>#DIV/0!</v>
      </c>
      <c r="F6" s="89" t="e">
        <f>+'ส 1-1-วิทย์'!G11</f>
        <v>#DIV/0!</v>
      </c>
      <c r="G6" s="71" t="e">
        <f>IF(F6&lt;1.51,"ต้องปรับปรุงเร่งด่วน",IF(F6&lt;2.51,"ต้องปรับปรุง",IF(F6&lt;3.51,"พอใช้",IF(F6&lt;4.51,"ดี",IF(F6&gt;=4.51,"ดีมาก")))))</f>
        <v>#DIV/0!</v>
      </c>
    </row>
    <row r="7" spans="1:7" s="73" customFormat="1" ht="27.75">
      <c r="A7" s="87" t="s">
        <v>42</v>
      </c>
      <c r="B7" s="88">
        <v>3</v>
      </c>
      <c r="C7" s="89" t="e">
        <f>+'ส 1-1-วิทย์'!D16</f>
        <v>#DIV/0!</v>
      </c>
      <c r="D7" s="89">
        <f>+'ส 1-1-วิทย์'!E16</f>
        <v>0</v>
      </c>
      <c r="E7" s="89" t="e">
        <f>+'ส 1-1-วิทย์'!F16</f>
        <v>#DIV/0!</v>
      </c>
      <c r="F7" s="89" t="e">
        <f>+'ส 1-1-วิทย์'!G16</f>
        <v>#DIV/0!</v>
      </c>
      <c r="G7" s="71" t="e">
        <f>IF(F7&lt;1.51,"ต้องปรับปรุงเร่งด่วน",IF(F7&lt;2.51,"ต้องปรับปรุง",IF(F7&lt;3.51,"พอใช้",IF(F7&lt;4.51,"ดี",IF(F7&gt;=4.51,"ดีมาก")))))</f>
        <v>#DIV/0!</v>
      </c>
    </row>
    <row r="8" spans="1:7" s="73" customFormat="1" ht="27.75">
      <c r="A8" s="87" t="s">
        <v>49</v>
      </c>
      <c r="B8" s="88">
        <v>1</v>
      </c>
      <c r="C8" s="89">
        <v>0</v>
      </c>
      <c r="D8" s="89">
        <f>+'ส 1-1-วิทย์'!E19</f>
        <v>0</v>
      </c>
      <c r="E8" s="89">
        <v>0</v>
      </c>
      <c r="F8" s="89">
        <f>+'ส 1-1-วิทย์'!G19</f>
        <v>0</v>
      </c>
      <c r="G8" s="71" t="str">
        <f t="shared" ref="G8:G11" si="0">IF(F8&lt;1.51,"ต้องปรับปรุงเร่งด่วน",IF(F8&lt;2.51,"ต้องปรับปรุง",IF(F8&lt;3.51,"พอใช้",IF(F8&lt;4.51,"ดี",IF(F8&gt;=4.51,"ดีมาก")))))</f>
        <v>ต้องปรับปรุงเร่งด่วน</v>
      </c>
    </row>
    <row r="9" spans="1:7" s="73" customFormat="1" ht="27.75">
      <c r="A9" s="87" t="s">
        <v>52</v>
      </c>
      <c r="B9" s="88">
        <v>1</v>
      </c>
      <c r="C9" s="89">
        <v>0</v>
      </c>
      <c r="D9" s="89">
        <f>+'ส 1-1-วิทย์'!E22</f>
        <v>0</v>
      </c>
      <c r="E9" s="89">
        <v>0</v>
      </c>
      <c r="F9" s="89">
        <f>+'ส 1-1-วิทย์'!G22</f>
        <v>0</v>
      </c>
      <c r="G9" s="71" t="str">
        <f t="shared" si="0"/>
        <v>ต้องปรับปรุงเร่งด่วน</v>
      </c>
    </row>
    <row r="10" spans="1:7" s="73" customFormat="1" ht="27.75">
      <c r="A10" s="90" t="s">
        <v>55</v>
      </c>
      <c r="B10" s="91">
        <v>2</v>
      </c>
      <c r="C10" s="92">
        <v>0</v>
      </c>
      <c r="D10" s="92">
        <f>+'ส 1-1-วิทย์'!E26</f>
        <v>0</v>
      </c>
      <c r="E10" s="92">
        <v>0</v>
      </c>
      <c r="F10" s="92">
        <f>+'ส 1-1-วิทย์'!G26</f>
        <v>0</v>
      </c>
      <c r="G10" s="84" t="str">
        <f t="shared" si="0"/>
        <v>ต้องปรับปรุงเร่งด่วน</v>
      </c>
    </row>
    <row r="11" spans="1:7" ht="24">
      <c r="A11" s="94" t="s">
        <v>67</v>
      </c>
      <c r="B11" s="94">
        <v>13</v>
      </c>
      <c r="C11" s="95" t="e">
        <f>+'ส 1-1-วิทย์'!D27</f>
        <v>#DIV/0!</v>
      </c>
      <c r="D11" s="95">
        <f>+'ส 1-1-วิทย์'!E27</f>
        <v>0</v>
      </c>
      <c r="E11" s="95" t="e">
        <f>+'ส 1-1-วิทย์'!F27</f>
        <v>#DIV/0!</v>
      </c>
      <c r="F11" s="95" t="e">
        <f>+'ส 1-1-วิทย์'!G27</f>
        <v>#DIV/0!</v>
      </c>
      <c r="G11" s="96" t="e">
        <f t="shared" si="0"/>
        <v>#DIV/0!</v>
      </c>
    </row>
    <row r="12" spans="1:7">
      <c r="C12" s="75"/>
      <c r="D12" s="75"/>
      <c r="E12" s="75"/>
      <c r="F12" s="76"/>
    </row>
  </sheetData>
  <sheetProtection password="CEE3" sheet="1" objects="1" scenarios="1"/>
  <mergeCells count="5">
    <mergeCell ref="A1:G1"/>
    <mergeCell ref="A3:G3"/>
    <mergeCell ref="A4:A5"/>
    <mergeCell ref="B4:F4"/>
    <mergeCell ref="G4:G5"/>
  </mergeCells>
  <conditionalFormatting sqref="G6:G11">
    <cfRule type="cellIs" dxfId="862" priority="1" stopIfTrue="1" operator="equal">
      <formula>"ต้องปรับปรุงเร่งด่วน"</formula>
    </cfRule>
    <cfRule type="cellIs" dxfId="861" priority="2" stopIfTrue="1" operator="equal">
      <formula>"ต้องปรับปรุง"</formula>
    </cfRule>
    <cfRule type="cellIs" dxfId="860" priority="3" stopIfTrue="1" operator="equal">
      <formula>"ต้องปรับปรุงเร่งด่วน"</formula>
    </cfRule>
    <cfRule type="cellIs" dxfId="859" priority="4" stopIfTrue="1" operator="equal">
      <formula>"ต้องปรับปรุงเร่งด่วน"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M73"/>
  <sheetViews>
    <sheetView zoomScale="70" zoomScaleNormal="70" workbookViewId="0">
      <pane xSplit="1" ySplit="3" topLeftCell="B4" activePane="bottomRight" state="frozen"/>
      <selection activeCell="T15" sqref="T15"/>
      <selection pane="topRight" activeCell="T15" sqref="T15"/>
      <selection pane="bottomLeft" activeCell="T15" sqref="T15"/>
      <selection pane="bottomRight" activeCell="E23" sqref="E23"/>
    </sheetView>
  </sheetViews>
  <sheetFormatPr defaultColWidth="10" defaultRowHeight="21.75"/>
  <cols>
    <col min="1" max="1" width="35.375" style="5" customWidth="1"/>
    <col min="2" max="2" width="8.375" style="45" customWidth="1"/>
    <col min="3" max="3" width="12.375" style="45" customWidth="1"/>
    <col min="4" max="4" width="9" style="52" customWidth="1"/>
    <col min="5" max="7" width="10" style="52"/>
    <col min="8" max="11" width="10" style="45"/>
    <col min="12" max="16384" width="10" style="5"/>
  </cols>
  <sheetData>
    <row r="1" spans="1:13" s="1" customFormat="1" ht="27.75">
      <c r="A1" s="1" t="s">
        <v>68</v>
      </c>
      <c r="B1" s="2" t="str">
        <f>+'ส1-วิทย์'!C2</f>
        <v>คณะวิทยาศาสตร์</v>
      </c>
      <c r="C1" s="3"/>
      <c r="D1" s="4"/>
      <c r="E1" s="4"/>
      <c r="F1" s="4"/>
      <c r="G1" s="4"/>
      <c r="H1" s="3"/>
      <c r="I1" s="3"/>
      <c r="J1" s="3"/>
      <c r="K1" s="3"/>
    </row>
    <row r="2" spans="1:13">
      <c r="A2" s="1390" t="s">
        <v>69</v>
      </c>
      <c r="B2" s="56" t="s">
        <v>70</v>
      </c>
      <c r="C2" s="57" t="str">
        <f>+B1</f>
        <v>คณะวิทยาศาสตร์</v>
      </c>
      <c r="D2" s="1393" t="s">
        <v>72</v>
      </c>
      <c r="E2" s="1394"/>
      <c r="F2" s="1394"/>
      <c r="G2" s="1395"/>
      <c r="H2" s="1393" t="s">
        <v>73</v>
      </c>
      <c r="I2" s="1394"/>
      <c r="J2" s="1394"/>
      <c r="K2" s="1395"/>
    </row>
    <row r="3" spans="1:13">
      <c r="A3" s="1392"/>
      <c r="B3" s="54"/>
      <c r="C3" s="57" t="s">
        <v>74</v>
      </c>
      <c r="D3" s="7" t="s">
        <v>75</v>
      </c>
      <c r="E3" s="7" t="s">
        <v>76</v>
      </c>
      <c r="F3" s="7" t="s">
        <v>77</v>
      </c>
      <c r="G3" s="7" t="s">
        <v>66</v>
      </c>
      <c r="H3" s="7" t="s">
        <v>75</v>
      </c>
      <c r="I3" s="7" t="s">
        <v>76</v>
      </c>
      <c r="J3" s="7" t="s">
        <v>77</v>
      </c>
      <c r="K3" s="7" t="s">
        <v>66</v>
      </c>
    </row>
    <row r="4" spans="1:13" s="13" customFormat="1" ht="27.75">
      <c r="A4" s="8" t="str">
        <f>+'ส1-วิทย์'!A6</f>
        <v>1. การผลิตบัณฑิต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12"/>
    </row>
    <row r="5" spans="1:13" s="22" customFormat="1" ht="43.5">
      <c r="A5" s="14" t="s">
        <v>111</v>
      </c>
      <c r="B5" s="15">
        <f>[1]เป้าหมาย!B5</f>
        <v>1</v>
      </c>
      <c r="C5" s="16" t="e">
        <f>+'3.1ผลงานคณะ'!AA8</f>
        <v>#DIV/0!</v>
      </c>
      <c r="D5" s="17"/>
      <c r="E5" s="17"/>
      <c r="F5" s="17" t="e">
        <f>+C5</f>
        <v>#DIV/0!</v>
      </c>
      <c r="G5" s="18" t="e">
        <f t="shared" ref="G5:G10" si="0">SUM(D5:F5)</f>
        <v>#DIV/0!</v>
      </c>
      <c r="H5" s="19"/>
      <c r="I5" s="19"/>
      <c r="J5" s="19">
        <v>1</v>
      </c>
      <c r="K5" s="20">
        <f>SUM(H5:J5)</f>
        <v>1</v>
      </c>
      <c r="L5" s="21"/>
      <c r="M5" s="21"/>
    </row>
    <row r="6" spans="1:13" s="22" customFormat="1" ht="27.75">
      <c r="A6" s="14" t="s">
        <v>188</v>
      </c>
      <c r="B6" s="15">
        <v>1</v>
      </c>
      <c r="C6" s="97" t="e">
        <f>+'3.1ผลงานคณะ'!AA14</f>
        <v>#DIV/0!</v>
      </c>
      <c r="D6" s="17" t="e">
        <f>C6</f>
        <v>#DIV/0!</v>
      </c>
      <c r="E6" s="83"/>
      <c r="F6" s="17"/>
      <c r="G6" s="18" t="e">
        <f t="shared" si="0"/>
        <v>#DIV/0!</v>
      </c>
      <c r="H6" s="19">
        <v>1</v>
      </c>
      <c r="I6" s="83"/>
      <c r="J6" s="19"/>
      <c r="K6" s="20">
        <f>SUM(H6:J6)</f>
        <v>1</v>
      </c>
      <c r="L6" s="21"/>
      <c r="M6" s="21"/>
    </row>
    <row r="7" spans="1:13" s="22" customFormat="1" ht="27.75">
      <c r="A7" s="14" t="s">
        <v>189</v>
      </c>
      <c r="B7" s="15">
        <v>1</v>
      </c>
      <c r="C7" s="97" t="e">
        <f>+'3.1ผลงานคณะ'!AA22</f>
        <v>#DIV/0!</v>
      </c>
      <c r="D7" s="17" t="e">
        <f>C7</f>
        <v>#DIV/0!</v>
      </c>
      <c r="E7" s="83"/>
      <c r="F7" s="17"/>
      <c r="G7" s="18" t="e">
        <f t="shared" si="0"/>
        <v>#DIV/0!</v>
      </c>
      <c r="H7" s="19">
        <v>1</v>
      </c>
      <c r="I7" s="83"/>
      <c r="J7" s="19"/>
      <c r="K7" s="20">
        <f>SUM(H7:J7)</f>
        <v>1</v>
      </c>
      <c r="L7" s="21"/>
      <c r="M7" s="21"/>
    </row>
    <row r="8" spans="1:13" s="22" customFormat="1" ht="43.5">
      <c r="A8" s="14" t="s">
        <v>190</v>
      </c>
      <c r="B8" s="15">
        <v>1</v>
      </c>
      <c r="C8" s="97" t="e">
        <f>+'3.1ผลงานคณะ'!AA29</f>
        <v>#DIV/0!</v>
      </c>
      <c r="D8" s="17" t="e">
        <f>C8</f>
        <v>#DIV/0!</v>
      </c>
      <c r="E8" s="83"/>
      <c r="F8" s="17"/>
      <c r="G8" s="18" t="e">
        <f t="shared" si="0"/>
        <v>#DIV/0!</v>
      </c>
      <c r="H8" s="19">
        <v>1</v>
      </c>
      <c r="I8" s="83"/>
      <c r="J8" s="19"/>
      <c r="K8" s="20">
        <f>SUM(H8:J8)</f>
        <v>1</v>
      </c>
      <c r="L8" s="21"/>
      <c r="M8" s="21"/>
    </row>
    <row r="9" spans="1:13" s="22" customFormat="1" ht="27.75">
      <c r="A9" s="14" t="s">
        <v>191</v>
      </c>
      <c r="B9" s="15">
        <v>1</v>
      </c>
      <c r="C9" s="97">
        <f>+'3.1ผลงานคณะ'!AA43</f>
        <v>0</v>
      </c>
      <c r="D9" s="17"/>
      <c r="E9" s="17">
        <f t="shared" ref="E9:E10" si="1">C9</f>
        <v>0</v>
      </c>
      <c r="F9" s="17"/>
      <c r="G9" s="18">
        <f t="shared" si="0"/>
        <v>0</v>
      </c>
      <c r="H9" s="19"/>
      <c r="I9" s="19">
        <v>1</v>
      </c>
      <c r="J9" s="19"/>
      <c r="K9" s="20">
        <f t="shared" ref="K9:K10" si="2">SUM(H9:J9)</f>
        <v>1</v>
      </c>
      <c r="L9" s="21"/>
      <c r="M9" s="21"/>
    </row>
    <row r="10" spans="1:13" s="22" customFormat="1" ht="27.75">
      <c r="A10" s="14" t="s">
        <v>192</v>
      </c>
      <c r="B10" s="15">
        <v>1</v>
      </c>
      <c r="C10" s="97">
        <f>+'3.1ผลงานคณะ'!AA55</f>
        <v>0</v>
      </c>
      <c r="D10" s="17"/>
      <c r="E10" s="17">
        <f t="shared" si="1"/>
        <v>0</v>
      </c>
      <c r="F10" s="17"/>
      <c r="G10" s="18">
        <f t="shared" si="0"/>
        <v>0</v>
      </c>
      <c r="H10" s="19"/>
      <c r="I10" s="19">
        <v>1</v>
      </c>
      <c r="J10" s="19"/>
      <c r="K10" s="20">
        <f t="shared" si="2"/>
        <v>1</v>
      </c>
      <c r="L10" s="21"/>
      <c r="M10" s="21"/>
    </row>
    <row r="11" spans="1:13" s="29" customFormat="1" ht="27.75">
      <c r="A11" s="23" t="s">
        <v>78</v>
      </c>
      <c r="B11" s="24">
        <f>SUM(B5:B10)</f>
        <v>6</v>
      </c>
      <c r="C11" s="25" t="e">
        <f>SUM(C5:C10)/B11</f>
        <v>#DIV/0!</v>
      </c>
      <c r="D11" s="26" t="e">
        <f>SUM(D5:D10)/H11</f>
        <v>#DIV/0!</v>
      </c>
      <c r="E11" s="26">
        <f>SUM(E5:E10)/I11</f>
        <v>0</v>
      </c>
      <c r="F11" s="26" t="e">
        <f>SUM(F5:F10)/J11</f>
        <v>#DIV/0!</v>
      </c>
      <c r="G11" s="26" t="e">
        <f>SUM(G5:G10)/K11</f>
        <v>#DIV/0!</v>
      </c>
      <c r="H11" s="27">
        <f>SUM(H5:H10)</f>
        <v>3</v>
      </c>
      <c r="I11" s="27">
        <f>SUM(I5:I10)</f>
        <v>2</v>
      </c>
      <c r="J11" s="27">
        <f>SUM(J5:J10)</f>
        <v>1</v>
      </c>
      <c r="K11" s="27">
        <f>SUM(K5:K10)</f>
        <v>6</v>
      </c>
      <c r="L11" s="28"/>
      <c r="M11" s="28"/>
    </row>
    <row r="12" spans="1:13" s="13" customFormat="1" ht="27.75">
      <c r="A12" s="8" t="str">
        <f>+'ส1-วิทย์'!A7</f>
        <v>2. การวิจัย</v>
      </c>
      <c r="B12" s="30"/>
      <c r="C12" s="31"/>
      <c r="D12" s="32"/>
      <c r="E12" s="32"/>
      <c r="F12" s="32"/>
      <c r="G12" s="32"/>
      <c r="H12" s="33"/>
      <c r="I12" s="33"/>
      <c r="J12" s="33"/>
      <c r="K12" s="33"/>
      <c r="L12" s="12"/>
      <c r="M12" s="12"/>
    </row>
    <row r="13" spans="1:13" s="22" customFormat="1" ht="43.5">
      <c r="A13" s="14" t="s">
        <v>193</v>
      </c>
      <c r="B13" s="15">
        <v>1</v>
      </c>
      <c r="C13" s="34">
        <f>+'3.1ผลงานคณะ'!AA68</f>
        <v>0</v>
      </c>
      <c r="D13" s="17"/>
      <c r="E13" s="17">
        <f>+C13</f>
        <v>0</v>
      </c>
      <c r="F13" s="17"/>
      <c r="G13" s="18">
        <f t="shared" ref="G13:G14" si="3">SUM(D13:F13)</f>
        <v>0</v>
      </c>
      <c r="H13" s="19"/>
      <c r="I13" s="19">
        <v>1</v>
      </c>
      <c r="J13" s="19"/>
      <c r="K13" s="20">
        <f>SUM(H13:J13)</f>
        <v>1</v>
      </c>
      <c r="L13" s="21"/>
      <c r="M13" s="21"/>
    </row>
    <row r="14" spans="1:13" s="22" customFormat="1" ht="27.75">
      <c r="A14" s="14" t="s">
        <v>194</v>
      </c>
      <c r="B14" s="15">
        <v>1</v>
      </c>
      <c r="C14" s="35" t="e">
        <f>+'3.1ผลงานคณะ'!AA79</f>
        <v>#DIV/0!</v>
      </c>
      <c r="D14" s="17" t="e">
        <f>C14</f>
        <v>#DIV/0!</v>
      </c>
      <c r="E14" s="17"/>
      <c r="F14" s="17"/>
      <c r="G14" s="18" t="e">
        <f t="shared" si="3"/>
        <v>#DIV/0!</v>
      </c>
      <c r="H14" s="19">
        <v>1</v>
      </c>
      <c r="I14" s="19"/>
      <c r="J14" s="19"/>
      <c r="K14" s="20">
        <f>SUM(H14:J14)</f>
        <v>1</v>
      </c>
      <c r="L14" s="21"/>
      <c r="M14" s="21"/>
    </row>
    <row r="15" spans="1:13" s="22" customFormat="1" ht="27.75">
      <c r="A15" s="14" t="s">
        <v>195</v>
      </c>
      <c r="B15" s="15">
        <v>1</v>
      </c>
      <c r="C15" s="35" t="e">
        <f>+'3.1ผลงานคณะ'!AA86</f>
        <v>#DIV/0!</v>
      </c>
      <c r="E15" s="17"/>
      <c r="F15" s="17" t="e">
        <f>C15</f>
        <v>#DIV/0!</v>
      </c>
      <c r="G15" s="18" t="e">
        <f>SUM(D15:F15)</f>
        <v>#DIV/0!</v>
      </c>
      <c r="I15" s="19"/>
      <c r="J15" s="19">
        <v>1</v>
      </c>
      <c r="K15" s="20">
        <f>SUM(H15:J15)</f>
        <v>1</v>
      </c>
      <c r="L15" s="21"/>
      <c r="M15" s="21"/>
    </row>
    <row r="16" spans="1:13" s="29" customFormat="1" ht="27.75">
      <c r="A16" s="23" t="s">
        <v>78</v>
      </c>
      <c r="B16" s="24">
        <f>SUM(B13:B15)</f>
        <v>3</v>
      </c>
      <c r="C16" s="25" t="e">
        <f>SUM(C13:C15)/B16</f>
        <v>#DIV/0!</v>
      </c>
      <c r="D16" s="26" t="e">
        <f>SUM(D13:D15)/H16</f>
        <v>#DIV/0!</v>
      </c>
      <c r="E16" s="26">
        <f>SUM(E13:E15)/I16</f>
        <v>0</v>
      </c>
      <c r="F16" s="26" t="e">
        <f>SUM(F13:F15)/J16</f>
        <v>#DIV/0!</v>
      </c>
      <c r="G16" s="26" t="e">
        <f>SUM(G13:G15)/K16</f>
        <v>#DIV/0!</v>
      </c>
      <c r="H16" s="27">
        <f>SUM(H13:H15)</f>
        <v>1</v>
      </c>
      <c r="I16" s="27">
        <f>SUM(I13:I15)</f>
        <v>1</v>
      </c>
      <c r="J16" s="27">
        <f>SUM(J13:J15)</f>
        <v>1</v>
      </c>
      <c r="K16" s="27">
        <f>SUM(K13:K15)</f>
        <v>3</v>
      </c>
      <c r="L16" s="28"/>
      <c r="M16" s="28"/>
    </row>
    <row r="17" spans="1:13" s="43" customFormat="1" ht="27.75">
      <c r="A17" s="8" t="str">
        <f>+'ส1-วิทย์'!A8</f>
        <v>3. การบริการวิชาการ</v>
      </c>
      <c r="B17" s="39"/>
      <c r="C17" s="40"/>
      <c r="D17" s="32"/>
      <c r="E17" s="32"/>
      <c r="F17" s="32"/>
      <c r="G17" s="32"/>
      <c r="H17" s="41"/>
      <c r="I17" s="41"/>
      <c r="J17" s="41"/>
      <c r="K17" s="41"/>
      <c r="L17" s="42"/>
      <c r="M17" s="42"/>
    </row>
    <row r="18" spans="1:13" ht="27.75">
      <c r="A18" s="14" t="s">
        <v>196</v>
      </c>
      <c r="B18" s="36">
        <v>1</v>
      </c>
      <c r="C18" s="37">
        <f>+'3.1ผลงานคณะ'!AA130</f>
        <v>0</v>
      </c>
      <c r="D18" s="17"/>
      <c r="E18" s="17">
        <f>C18</f>
        <v>0</v>
      </c>
      <c r="F18" s="17"/>
      <c r="G18" s="18">
        <f>SUM(D18:F18)</f>
        <v>0</v>
      </c>
      <c r="H18" s="38"/>
      <c r="I18" s="38">
        <v>1</v>
      </c>
      <c r="J18" s="38"/>
      <c r="K18" s="20">
        <f>SUM(H18:J18)</f>
        <v>1</v>
      </c>
      <c r="L18" s="1"/>
      <c r="M18" s="1"/>
    </row>
    <row r="19" spans="1:13" s="29" customFormat="1" ht="27.75">
      <c r="A19" s="23" t="s">
        <v>78</v>
      </c>
      <c r="B19" s="24">
        <f>SUM(B18:B18)</f>
        <v>1</v>
      </c>
      <c r="C19" s="25">
        <f>SUM(C18:C18)/B19</f>
        <v>0</v>
      </c>
      <c r="D19" s="26" t="e">
        <f>SUM(D18:D18)/H19</f>
        <v>#DIV/0!</v>
      </c>
      <c r="E19" s="26">
        <f>SUM(E18:E18)/I19</f>
        <v>0</v>
      </c>
      <c r="F19" s="26" t="e">
        <f>SUM(F18:F18)/J19</f>
        <v>#DIV/0!</v>
      </c>
      <c r="G19" s="26">
        <f>SUM(G18:G18)/K19</f>
        <v>0</v>
      </c>
      <c r="H19" s="27">
        <f>SUM(H18:H18)</f>
        <v>0</v>
      </c>
      <c r="I19" s="27">
        <f>SUM(I18:I18)</f>
        <v>1</v>
      </c>
      <c r="J19" s="27">
        <f>SUM(J18:J18)</f>
        <v>0</v>
      </c>
      <c r="K19" s="27">
        <f>SUM(K18:K18)</f>
        <v>1</v>
      </c>
      <c r="L19" s="28"/>
      <c r="M19" s="28"/>
    </row>
    <row r="20" spans="1:13" s="43" customFormat="1" ht="27.75">
      <c r="A20" s="8" t="str">
        <f>+'ส1-วิทย์'!A9</f>
        <v xml:space="preserve">4. การทำนุบำรุงศิลปะและวัฒนธรรม  </v>
      </c>
      <c r="B20" s="39"/>
      <c r="C20" s="40"/>
      <c r="D20" s="32"/>
      <c r="E20" s="32"/>
      <c r="F20" s="32"/>
      <c r="G20" s="32"/>
      <c r="H20" s="41"/>
      <c r="I20" s="41"/>
      <c r="J20" s="41"/>
      <c r="K20" s="41"/>
      <c r="L20" s="42"/>
      <c r="M20" s="42"/>
    </row>
    <row r="21" spans="1:13" ht="27.75">
      <c r="A21" s="14" t="s">
        <v>197</v>
      </c>
      <c r="B21" s="36">
        <v>1</v>
      </c>
      <c r="C21" s="37">
        <f>+'3.1ผลงานคณะ'!AA138</f>
        <v>0</v>
      </c>
      <c r="D21" s="17"/>
      <c r="E21" s="17">
        <f>C21</f>
        <v>0</v>
      </c>
      <c r="F21" s="17"/>
      <c r="G21" s="18">
        <f t="shared" ref="G21" si="4">SUM(D21:F21)</f>
        <v>0</v>
      </c>
      <c r="H21" s="38"/>
      <c r="I21" s="38">
        <v>1</v>
      </c>
      <c r="J21" s="38"/>
      <c r="K21" s="20">
        <f t="shared" ref="K21" si="5">SUM(H21:J21)</f>
        <v>1</v>
      </c>
      <c r="L21" s="1"/>
      <c r="M21" s="1"/>
    </row>
    <row r="22" spans="1:13" s="29" customFormat="1" ht="27.75">
      <c r="A22" s="23" t="s">
        <v>78</v>
      </c>
      <c r="B22" s="24">
        <f>SUM(B21:B21)</f>
        <v>1</v>
      </c>
      <c r="C22" s="25">
        <f>SUM(C21:C21)/B22</f>
        <v>0</v>
      </c>
      <c r="D22" s="26" t="e">
        <f>SUM(D21:D21)/H22</f>
        <v>#DIV/0!</v>
      </c>
      <c r="E22" s="26">
        <f>SUM(E21:E21)/I22</f>
        <v>0</v>
      </c>
      <c r="F22" s="26" t="e">
        <f>SUM(F21:F21)/J22</f>
        <v>#DIV/0!</v>
      </c>
      <c r="G22" s="26">
        <f>SUM(G21:G21)/K22</f>
        <v>0</v>
      </c>
      <c r="H22" s="27">
        <f>SUM(H21:H21)</f>
        <v>0</v>
      </c>
      <c r="I22" s="27">
        <f>SUM(I21:I21)</f>
        <v>1</v>
      </c>
      <c r="J22" s="27">
        <f>SUM(J21:J21)</f>
        <v>0</v>
      </c>
      <c r="K22" s="27">
        <f>SUM(K21:K21)</f>
        <v>1</v>
      </c>
      <c r="L22" s="28"/>
      <c r="M22" s="28"/>
    </row>
    <row r="23" spans="1:13" s="43" customFormat="1" ht="27.75">
      <c r="A23" s="8" t="str">
        <f>+'ส1-วิทย์'!A10</f>
        <v>5. การบริหารจัดการ</v>
      </c>
      <c r="B23" s="39"/>
      <c r="C23" s="40"/>
      <c r="D23" s="32"/>
      <c r="E23" s="32"/>
      <c r="F23" s="32"/>
      <c r="G23" s="32"/>
      <c r="H23" s="41"/>
      <c r="I23" s="41"/>
      <c r="J23" s="41"/>
      <c r="K23" s="41"/>
      <c r="L23" s="42"/>
      <c r="M23" s="42"/>
    </row>
    <row r="24" spans="1:13" ht="65.25">
      <c r="A24" s="14" t="s">
        <v>198</v>
      </c>
      <c r="B24" s="36">
        <v>1</v>
      </c>
      <c r="C24" s="37">
        <f>+'3.1ผลงานคณะ'!AA147</f>
        <v>0</v>
      </c>
      <c r="D24" s="17"/>
      <c r="E24" s="17">
        <f>C24</f>
        <v>0</v>
      </c>
      <c r="F24" s="17"/>
      <c r="G24" s="18">
        <f>SUM(D24:F24)</f>
        <v>0</v>
      </c>
      <c r="H24" s="38"/>
      <c r="I24" s="38">
        <v>1</v>
      </c>
      <c r="J24" s="38"/>
      <c r="K24" s="20">
        <f>SUM(H24:J24)</f>
        <v>1</v>
      </c>
      <c r="L24" s="1"/>
      <c r="M24" s="1"/>
    </row>
    <row r="25" spans="1:13" ht="27.75">
      <c r="A25" s="14" t="s">
        <v>199</v>
      </c>
      <c r="B25" s="36">
        <v>1</v>
      </c>
      <c r="C25" s="37">
        <f>+'3.1ผลงานคณะ'!AA155</f>
        <v>0</v>
      </c>
      <c r="D25" s="17"/>
      <c r="E25" s="17">
        <f>C25</f>
        <v>0</v>
      </c>
      <c r="F25" s="17"/>
      <c r="G25" s="18">
        <f>SUM(D25:F25)</f>
        <v>0</v>
      </c>
      <c r="H25" s="38"/>
      <c r="I25" s="38">
        <v>1</v>
      </c>
      <c r="J25" s="38"/>
      <c r="K25" s="20">
        <f>SUM(H25:J25)</f>
        <v>1</v>
      </c>
      <c r="L25" s="1"/>
      <c r="M25" s="1"/>
    </row>
    <row r="26" spans="1:13" s="29" customFormat="1" ht="27.75">
      <c r="A26" s="23" t="s">
        <v>78</v>
      </c>
      <c r="B26" s="24">
        <f>SUM(B24:B25)</f>
        <v>2</v>
      </c>
      <c r="C26" s="25">
        <f>SUM(C24:C25)/B26</f>
        <v>0</v>
      </c>
      <c r="D26" s="26" t="e">
        <f>SUM(D24:D25)/H26</f>
        <v>#DIV/0!</v>
      </c>
      <c r="E26" s="26">
        <f>SUM(E24:E25)/I26</f>
        <v>0</v>
      </c>
      <c r="F26" s="26" t="e">
        <f>SUM(F24:F25)/J26</f>
        <v>#DIV/0!</v>
      </c>
      <c r="G26" s="26">
        <f>SUM(G24:G25)/K26</f>
        <v>0</v>
      </c>
      <c r="H26" s="27">
        <f>SUM(H24:H25)</f>
        <v>0</v>
      </c>
      <c r="I26" s="27">
        <f>SUM(I24:I25)</f>
        <v>2</v>
      </c>
      <c r="J26" s="27">
        <f>SUM(J24:J25)</f>
        <v>0</v>
      </c>
      <c r="K26" s="27">
        <f>SUM(K24:K25)</f>
        <v>2</v>
      </c>
      <c r="L26" s="28"/>
      <c r="M26" s="28"/>
    </row>
    <row r="27" spans="1:13" s="29" customFormat="1" ht="27.75">
      <c r="A27" s="79" t="s">
        <v>79</v>
      </c>
      <c r="B27" s="80">
        <f>SUM(B11,B16,B19,B22,B26)</f>
        <v>13</v>
      </c>
      <c r="C27" s="81" t="e">
        <f>SUM(C5:C10,C13:C15,C18,C21,C24:C25)/B27</f>
        <v>#DIV/0!</v>
      </c>
      <c r="D27" s="81" t="e">
        <f>SUM(D5:D10,D13:D15,D18,D21,D24:D25)/H27</f>
        <v>#DIV/0!</v>
      </c>
      <c r="E27" s="81">
        <f>SUM(E5:E10,E13:E15,E18,E21,E24:E25)/I27</f>
        <v>0</v>
      </c>
      <c r="F27" s="81" t="e">
        <f>SUM(F5:F10,F13:F15,F18,F21,F24:F25)/J27</f>
        <v>#DIV/0!</v>
      </c>
      <c r="G27" s="81" t="e">
        <f>SUM(G5:G10,G13:G15,G18,G21,G24:G25)/K27</f>
        <v>#DIV/0!</v>
      </c>
      <c r="H27" s="80">
        <f t="shared" ref="H27:J27" si="6">SUM(H11,H16,H19,H22,H26)</f>
        <v>4</v>
      </c>
      <c r="I27" s="82">
        <f>SUM(I11,I16,I19,I22,I26)</f>
        <v>7</v>
      </c>
      <c r="J27" s="80">
        <f t="shared" si="6"/>
        <v>2</v>
      </c>
      <c r="K27" s="82">
        <f>SUM(K11,K16,K19,K22,K26)</f>
        <v>13</v>
      </c>
      <c r="L27" s="28"/>
      <c r="M27" s="28"/>
    </row>
    <row r="28" spans="1:13">
      <c r="A28" s="44"/>
      <c r="C28" s="46"/>
      <c r="D28" s="47"/>
      <c r="E28" s="47"/>
      <c r="F28" s="47"/>
      <c r="G28" s="47"/>
    </row>
    <row r="29" spans="1:13">
      <c r="A29" s="44"/>
      <c r="C29" s="46"/>
      <c r="D29" s="48"/>
      <c r="E29" s="48"/>
      <c r="F29" s="48"/>
      <c r="G29" s="48"/>
    </row>
    <row r="30" spans="1:13">
      <c r="A30" s="44"/>
      <c r="C30" s="46"/>
      <c r="D30" s="49"/>
      <c r="E30" s="48"/>
      <c r="F30" s="48"/>
      <c r="G30" s="48"/>
    </row>
    <row r="31" spans="1:13">
      <c r="A31" s="44"/>
      <c r="C31" s="46"/>
      <c r="D31" s="48"/>
      <c r="E31" s="48"/>
      <c r="F31" s="48"/>
      <c r="G31" s="48"/>
    </row>
    <row r="32" spans="1:13" s="45" customFormat="1">
      <c r="A32" s="44"/>
      <c r="C32" s="46"/>
      <c r="D32" s="48"/>
      <c r="E32" s="48"/>
      <c r="F32" s="48"/>
      <c r="G32" s="49"/>
      <c r="L32" s="5"/>
      <c r="M32" s="5"/>
    </row>
    <row r="33" spans="1:13" s="45" customFormat="1">
      <c r="A33" s="44"/>
      <c r="C33" s="46"/>
      <c r="D33" s="48"/>
      <c r="E33" s="49"/>
      <c r="F33" s="48"/>
      <c r="G33" s="48"/>
      <c r="L33" s="5"/>
      <c r="M33" s="5"/>
    </row>
    <row r="34" spans="1:13" s="45" customFormat="1">
      <c r="A34" s="44"/>
      <c r="C34" s="46"/>
      <c r="D34" s="48"/>
      <c r="E34" s="48"/>
      <c r="F34" s="48"/>
      <c r="G34" s="49"/>
      <c r="L34" s="5"/>
      <c r="M34" s="5"/>
    </row>
    <row r="35" spans="1:13" s="45" customFormat="1">
      <c r="A35" s="44"/>
      <c r="C35" s="46"/>
      <c r="D35" s="48"/>
      <c r="E35" s="48"/>
      <c r="F35" s="48"/>
      <c r="G35" s="48"/>
      <c r="L35" s="5"/>
      <c r="M35" s="5"/>
    </row>
    <row r="36" spans="1:13" s="45" customFormat="1">
      <c r="A36" s="44"/>
      <c r="C36" s="46"/>
      <c r="D36" s="48"/>
      <c r="E36" s="49"/>
      <c r="F36" s="48"/>
      <c r="G36" s="48"/>
      <c r="L36" s="5"/>
      <c r="M36" s="5"/>
    </row>
    <row r="37" spans="1:13" s="45" customFormat="1">
      <c r="A37" s="44"/>
      <c r="C37" s="46"/>
      <c r="D37" s="47"/>
      <c r="E37" s="47"/>
      <c r="F37" s="47"/>
      <c r="G37" s="47"/>
      <c r="L37" s="5"/>
      <c r="M37" s="5"/>
    </row>
    <row r="38" spans="1:13" s="45" customFormat="1">
      <c r="A38" s="44"/>
      <c r="C38" s="46"/>
      <c r="D38" s="48"/>
      <c r="E38" s="48"/>
      <c r="F38" s="48"/>
      <c r="G38" s="48"/>
      <c r="L38" s="5"/>
      <c r="M38" s="5"/>
    </row>
    <row r="39" spans="1:13" s="45" customFormat="1">
      <c r="A39" s="44"/>
      <c r="C39" s="46"/>
      <c r="D39" s="49"/>
      <c r="E39" s="48"/>
      <c r="F39" s="48"/>
      <c r="G39" s="48"/>
      <c r="L39" s="5"/>
      <c r="M39" s="5"/>
    </row>
    <row r="40" spans="1:13" s="45" customFormat="1">
      <c r="A40" s="44"/>
      <c r="C40" s="46"/>
      <c r="D40" s="48"/>
      <c r="E40" s="48"/>
      <c r="F40" s="48"/>
      <c r="G40" s="48"/>
      <c r="L40" s="5"/>
      <c r="M40" s="5"/>
    </row>
    <row r="41" spans="1:13" s="45" customFormat="1">
      <c r="A41" s="44"/>
      <c r="C41" s="46"/>
      <c r="D41" s="48"/>
      <c r="E41" s="48"/>
      <c r="F41" s="48"/>
      <c r="G41" s="48"/>
      <c r="L41" s="5"/>
      <c r="M41" s="5"/>
    </row>
    <row r="42" spans="1:13" s="45" customFormat="1">
      <c r="A42" s="44"/>
      <c r="C42" s="46"/>
      <c r="D42" s="48"/>
      <c r="E42" s="48"/>
      <c r="F42" s="48"/>
      <c r="G42" s="48"/>
      <c r="L42" s="5"/>
      <c r="M42" s="5"/>
    </row>
    <row r="43" spans="1:13" s="45" customFormat="1">
      <c r="A43" s="44"/>
      <c r="C43" s="46"/>
      <c r="D43" s="47"/>
      <c r="E43" s="47"/>
      <c r="F43" s="47"/>
      <c r="G43" s="44"/>
      <c r="L43" s="5"/>
      <c r="M43" s="5"/>
    </row>
    <row r="44" spans="1:13" s="45" customFormat="1">
      <c r="A44" s="44"/>
      <c r="C44" s="46"/>
      <c r="D44" s="48"/>
      <c r="E44" s="48"/>
      <c r="F44" s="48"/>
      <c r="G44" s="48"/>
      <c r="L44" s="5"/>
      <c r="M44" s="5"/>
    </row>
    <row r="45" spans="1:13" s="45" customFormat="1">
      <c r="A45" s="44"/>
      <c r="C45" s="46"/>
      <c r="D45" s="49"/>
      <c r="E45" s="48"/>
      <c r="F45" s="48"/>
      <c r="G45" s="48"/>
      <c r="L45" s="5"/>
      <c r="M45" s="5"/>
    </row>
    <row r="46" spans="1:13" s="45" customFormat="1">
      <c r="A46" s="44"/>
      <c r="C46" s="46"/>
      <c r="D46" s="49"/>
      <c r="E46" s="48"/>
      <c r="F46" s="48"/>
      <c r="G46" s="48"/>
      <c r="L46" s="5"/>
      <c r="M46" s="5"/>
    </row>
    <row r="47" spans="1:13" s="45" customFormat="1">
      <c r="A47" s="44"/>
      <c r="C47" s="46"/>
      <c r="D47" s="49"/>
      <c r="E47" s="48"/>
      <c r="F47" s="48"/>
      <c r="G47" s="48"/>
      <c r="L47" s="5"/>
      <c r="M47" s="5"/>
    </row>
    <row r="48" spans="1:13" s="45" customFormat="1">
      <c r="A48" s="44"/>
      <c r="C48" s="46"/>
      <c r="D48" s="49"/>
      <c r="E48" s="48"/>
      <c r="F48" s="48"/>
      <c r="G48" s="48"/>
      <c r="L48" s="5"/>
      <c r="M48" s="5"/>
    </row>
    <row r="49" spans="1:13" s="45" customFormat="1">
      <c r="A49" s="44"/>
      <c r="C49" s="46"/>
      <c r="D49" s="48"/>
      <c r="E49" s="48"/>
      <c r="F49" s="48"/>
      <c r="G49" s="49"/>
      <c r="L49" s="5"/>
      <c r="M49" s="5"/>
    </row>
    <row r="50" spans="1:13" s="45" customFormat="1">
      <c r="A50" s="44"/>
      <c r="C50" s="46"/>
      <c r="D50" s="48"/>
      <c r="E50" s="48"/>
      <c r="F50" s="48"/>
      <c r="G50" s="49"/>
      <c r="L50" s="5"/>
      <c r="M50" s="5"/>
    </row>
    <row r="51" spans="1:13" s="45" customFormat="1">
      <c r="A51" s="44"/>
      <c r="C51" s="46"/>
      <c r="D51" s="48"/>
      <c r="E51" s="48"/>
      <c r="F51" s="48"/>
      <c r="G51" s="49"/>
      <c r="L51" s="5"/>
      <c r="M51" s="5"/>
    </row>
    <row r="52" spans="1:13" s="45" customFormat="1">
      <c r="A52" s="44"/>
      <c r="C52" s="46"/>
      <c r="D52" s="48"/>
      <c r="E52" s="48"/>
      <c r="F52" s="48"/>
      <c r="G52" s="49"/>
      <c r="L52" s="5"/>
      <c r="M52" s="5"/>
    </row>
    <row r="53" spans="1:13" s="45" customFormat="1">
      <c r="A53" s="44"/>
      <c r="C53" s="46"/>
      <c r="D53" s="48"/>
      <c r="E53" s="49"/>
      <c r="F53" s="48"/>
      <c r="G53" s="48"/>
      <c r="L53" s="5"/>
      <c r="M53" s="5"/>
    </row>
    <row r="54" spans="1:13" s="45" customFormat="1">
      <c r="A54" s="44"/>
      <c r="C54" s="46"/>
      <c r="D54" s="48"/>
      <c r="E54" s="49"/>
      <c r="F54" s="48"/>
      <c r="G54" s="48"/>
      <c r="L54" s="5"/>
      <c r="M54" s="5"/>
    </row>
    <row r="55" spans="1:13" s="45" customFormat="1">
      <c r="A55" s="44"/>
      <c r="C55" s="46"/>
      <c r="D55" s="49"/>
      <c r="E55" s="48"/>
      <c r="F55" s="48"/>
      <c r="G55" s="48"/>
      <c r="L55" s="5"/>
      <c r="M55" s="5"/>
    </row>
    <row r="56" spans="1:13" s="45" customFormat="1">
      <c r="A56" s="44"/>
      <c r="C56" s="46"/>
      <c r="D56" s="48"/>
      <c r="E56" s="49"/>
      <c r="F56" s="48"/>
      <c r="G56" s="48"/>
      <c r="L56" s="5"/>
      <c r="M56" s="5"/>
    </row>
    <row r="57" spans="1:13" s="45" customFormat="1">
      <c r="A57" s="44"/>
      <c r="C57" s="46"/>
      <c r="D57" s="50"/>
      <c r="E57" s="50"/>
      <c r="F57" s="48"/>
      <c r="G57" s="50"/>
      <c r="L57" s="5"/>
      <c r="M57" s="5"/>
    </row>
    <row r="58" spans="1:13" s="45" customFormat="1">
      <c r="A58" s="44"/>
      <c r="C58" s="46"/>
      <c r="D58" s="48"/>
      <c r="E58" s="48"/>
      <c r="F58" s="48"/>
      <c r="G58" s="48"/>
      <c r="L58" s="5"/>
      <c r="M58" s="5"/>
    </row>
    <row r="59" spans="1:13" s="45" customFormat="1">
      <c r="A59" s="44"/>
      <c r="C59" s="46"/>
      <c r="D59" s="47"/>
      <c r="E59" s="47"/>
      <c r="F59" s="47"/>
      <c r="G59" s="47"/>
      <c r="L59" s="5"/>
      <c r="M59" s="5"/>
    </row>
    <row r="60" spans="1:13" s="45" customFormat="1">
      <c r="A60" s="44"/>
      <c r="C60" s="46"/>
      <c r="D60" s="48"/>
      <c r="E60" s="48"/>
      <c r="F60" s="48"/>
      <c r="G60" s="48"/>
      <c r="L60" s="5"/>
      <c r="M60" s="5"/>
    </row>
    <row r="61" spans="1:13" s="45" customFormat="1">
      <c r="A61" s="44"/>
      <c r="C61" s="46"/>
      <c r="D61" s="49"/>
      <c r="E61" s="48"/>
      <c r="F61" s="48"/>
      <c r="G61" s="48"/>
      <c r="L61" s="5"/>
      <c r="M61" s="5"/>
    </row>
    <row r="62" spans="1:13" s="45" customFormat="1">
      <c r="A62" s="44"/>
      <c r="C62" s="46"/>
      <c r="D62" s="49"/>
      <c r="E62" s="48"/>
      <c r="F62" s="48"/>
      <c r="G62" s="48"/>
      <c r="L62" s="5"/>
      <c r="M62" s="5"/>
    </row>
    <row r="63" spans="1:13" s="45" customFormat="1">
      <c r="A63" s="5"/>
      <c r="C63" s="46"/>
      <c r="D63" s="48"/>
      <c r="E63" s="48"/>
      <c r="F63" s="48"/>
      <c r="G63" s="49"/>
      <c r="L63" s="5"/>
      <c r="M63" s="5"/>
    </row>
    <row r="64" spans="1:13" s="45" customFormat="1">
      <c r="A64" s="5"/>
      <c r="D64" s="50"/>
      <c r="E64" s="50"/>
      <c r="F64" s="48"/>
      <c r="G64" s="49"/>
      <c r="L64" s="5"/>
      <c r="M64" s="5"/>
    </row>
    <row r="65" spans="1:13" s="45" customFormat="1">
      <c r="A65" s="5"/>
      <c r="D65" s="48"/>
      <c r="E65" s="48"/>
      <c r="F65" s="48"/>
      <c r="G65" s="49"/>
      <c r="L65" s="5"/>
      <c r="M65" s="5"/>
    </row>
    <row r="66" spans="1:13" s="45" customFormat="1">
      <c r="A66" s="5"/>
      <c r="D66" s="47"/>
      <c r="E66" s="47"/>
      <c r="F66" s="47"/>
      <c r="G66" s="47"/>
      <c r="L66" s="5"/>
      <c r="M66" s="5"/>
    </row>
    <row r="67" spans="1:13" s="45" customFormat="1">
      <c r="A67" s="5"/>
      <c r="D67" s="48"/>
      <c r="E67" s="48"/>
      <c r="F67" s="48"/>
      <c r="G67" s="48"/>
      <c r="L67" s="5"/>
      <c r="M67" s="5"/>
    </row>
    <row r="68" spans="1:13" s="45" customFormat="1">
      <c r="A68" s="5"/>
      <c r="D68" s="49"/>
      <c r="E68" s="48"/>
      <c r="F68" s="48"/>
      <c r="G68" s="48"/>
      <c r="L68" s="5"/>
      <c r="M68" s="5"/>
    </row>
    <row r="69" spans="1:13" s="45" customFormat="1">
      <c r="A69" s="5"/>
      <c r="D69" s="49"/>
      <c r="E69" s="48"/>
      <c r="F69" s="48"/>
      <c r="G69" s="48"/>
      <c r="L69" s="5"/>
      <c r="M69" s="5"/>
    </row>
    <row r="70" spans="1:13" s="45" customFormat="1">
      <c r="A70" s="5"/>
      <c r="D70" s="48"/>
      <c r="E70" s="49"/>
      <c r="F70" s="48"/>
      <c r="G70" s="48"/>
      <c r="L70" s="5"/>
      <c r="M70" s="5"/>
    </row>
    <row r="71" spans="1:13" s="45" customFormat="1">
      <c r="A71" s="5"/>
      <c r="D71" s="47"/>
      <c r="E71" s="47"/>
      <c r="F71" s="47"/>
      <c r="G71" s="44"/>
      <c r="L71" s="5"/>
      <c r="M71" s="5"/>
    </row>
    <row r="72" spans="1:13" s="45" customFormat="1">
      <c r="A72" s="5"/>
      <c r="D72" s="47"/>
      <c r="E72" s="47"/>
      <c r="F72" s="51"/>
      <c r="G72" s="47"/>
      <c r="L72" s="5"/>
      <c r="M72" s="5"/>
    </row>
    <row r="73" spans="1:13" s="45" customFormat="1">
      <c r="A73" s="5"/>
      <c r="D73" s="48"/>
      <c r="E73" s="48"/>
      <c r="F73" s="48"/>
      <c r="G73" s="48"/>
      <c r="L73" s="5"/>
      <c r="M73" s="5"/>
    </row>
  </sheetData>
  <mergeCells count="3">
    <mergeCell ref="A2:A3"/>
    <mergeCell ref="D2:G2"/>
    <mergeCell ref="H2:K2"/>
  </mergeCells>
  <pageMargins left="0.7" right="0.7" top="0.75" bottom="0.75" header="0.3" footer="0.3"/>
  <pageSetup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"/>
  <sheetViews>
    <sheetView zoomScale="136" zoomScaleNormal="136" workbookViewId="0">
      <selection activeCell="D10" sqref="D10"/>
    </sheetView>
  </sheetViews>
  <sheetFormatPr defaultColWidth="10" defaultRowHeight="23.25"/>
  <cols>
    <col min="1" max="1" width="31.375" style="74" customWidth="1"/>
    <col min="2" max="2" width="8" style="74" customWidth="1"/>
    <col min="3" max="3" width="9.25" style="74" customWidth="1"/>
    <col min="4" max="4" width="9.5" style="74" customWidth="1"/>
    <col min="5" max="5" width="9.125" style="74" customWidth="1"/>
    <col min="6" max="6" width="11.125" style="78" customWidth="1"/>
    <col min="7" max="7" width="18.25" style="77" customWidth="1"/>
    <col min="8" max="16384" width="10" style="68"/>
  </cols>
  <sheetData>
    <row r="1" spans="1:7" ht="24">
      <c r="A1" s="1385" t="s">
        <v>186</v>
      </c>
      <c r="B1" s="1385"/>
      <c r="C1" s="1385"/>
      <c r="D1" s="1385"/>
      <c r="E1" s="1385"/>
      <c r="F1" s="1385"/>
      <c r="G1" s="1385"/>
    </row>
    <row r="2" spans="1:7" ht="24" customHeight="1">
      <c r="A2" s="70" t="s">
        <v>184</v>
      </c>
      <c r="B2" s="69"/>
      <c r="C2" s="70" t="s">
        <v>203</v>
      </c>
      <c r="D2" s="93"/>
      <c r="E2" s="93"/>
      <c r="F2" s="93"/>
      <c r="G2" s="93"/>
    </row>
    <row r="3" spans="1:7" ht="16.5" customHeight="1">
      <c r="A3" s="1399"/>
      <c r="B3" s="1400"/>
      <c r="C3" s="1401"/>
      <c r="D3" s="1400"/>
      <c r="E3" s="1400"/>
      <c r="F3" s="1400"/>
      <c r="G3" s="1400"/>
    </row>
    <row r="4" spans="1:7" ht="26.25" customHeight="1">
      <c r="A4" s="1381" t="s">
        <v>0</v>
      </c>
      <c r="B4" s="1378" t="s">
        <v>61</v>
      </c>
      <c r="C4" s="1379"/>
      <c r="D4" s="1379"/>
      <c r="E4" s="1379"/>
      <c r="F4" s="1380"/>
      <c r="G4" s="1383" t="s">
        <v>62</v>
      </c>
    </row>
    <row r="5" spans="1:7" ht="24">
      <c r="A5" s="1381"/>
      <c r="B5" s="85" t="s">
        <v>2</v>
      </c>
      <c r="C5" s="85" t="s">
        <v>63</v>
      </c>
      <c r="D5" s="85" t="s">
        <v>64</v>
      </c>
      <c r="E5" s="85" t="s">
        <v>65</v>
      </c>
      <c r="F5" s="86" t="s">
        <v>66</v>
      </c>
      <c r="G5" s="1387"/>
    </row>
    <row r="6" spans="1:7" s="72" customFormat="1" ht="27.75">
      <c r="A6" s="87" t="s">
        <v>21</v>
      </c>
      <c r="B6" s="88">
        <v>6</v>
      </c>
      <c r="C6" s="89" t="e">
        <f>+'ส 1-1-วิศวะ'!D11</f>
        <v>#DIV/0!</v>
      </c>
      <c r="D6" s="89">
        <f>+'ส 1-1-วิศวะ'!E11</f>
        <v>0</v>
      </c>
      <c r="E6" s="89" t="e">
        <f>+'ส 1-1-วิศวะ'!F11</f>
        <v>#DIV/0!</v>
      </c>
      <c r="F6" s="89" t="e">
        <f>+'ส 1-1-วิศวะ'!G11</f>
        <v>#DIV/0!</v>
      </c>
      <c r="G6" s="71" t="e">
        <f>IF(F6&lt;1.51,"ต้องปรับปรุงเร่งด่วน",IF(F6&lt;2.51,"ต้องปรับปรุง",IF(F6&lt;3.51,"พอใช้",IF(F6&lt;4.51,"ดี",IF(F6&gt;=4.51,"ดีมาก")))))</f>
        <v>#DIV/0!</v>
      </c>
    </row>
    <row r="7" spans="1:7" s="73" customFormat="1" ht="27.75">
      <c r="A7" s="87" t="s">
        <v>42</v>
      </c>
      <c r="B7" s="88">
        <v>3</v>
      </c>
      <c r="C7" s="89" t="e">
        <f>+'ส 1-1-วิศวะ'!D16</f>
        <v>#DIV/0!</v>
      </c>
      <c r="D7" s="89">
        <f>+'ส 1-1-วิศวะ'!E16</f>
        <v>5</v>
      </c>
      <c r="E7" s="89" t="e">
        <f>+'ส 1-1-วิศวะ'!F16</f>
        <v>#DIV/0!</v>
      </c>
      <c r="F7" s="89" t="e">
        <f>+'ส 1-1-วิศวะ'!G16</f>
        <v>#DIV/0!</v>
      </c>
      <c r="G7" s="71" t="e">
        <f>IF(F7&lt;1.51,"ต้องปรับปรุงเร่งด่วน",IF(F7&lt;2.51,"ต้องปรับปรุง",IF(F7&lt;3.51,"พอใช้",IF(F7&lt;4.51,"ดี",IF(F7&gt;=4.51,"ดีมาก")))))</f>
        <v>#DIV/0!</v>
      </c>
    </row>
    <row r="8" spans="1:7" s="73" customFormat="1" ht="27.75">
      <c r="A8" s="87" t="s">
        <v>49</v>
      </c>
      <c r="B8" s="88">
        <v>1</v>
      </c>
      <c r="C8" s="89">
        <v>0</v>
      </c>
      <c r="D8" s="89">
        <f>+'ส 1-1-วิศวะ'!E19</f>
        <v>4</v>
      </c>
      <c r="E8" s="89">
        <v>0</v>
      </c>
      <c r="F8" s="89">
        <f>+'ส 1-1-วิศวะ'!G19</f>
        <v>4</v>
      </c>
      <c r="G8" s="71" t="str">
        <f t="shared" ref="G8:G11" si="0">IF(F8&lt;1.51,"ต้องปรับปรุงเร่งด่วน",IF(F8&lt;2.51,"ต้องปรับปรุง",IF(F8&lt;3.51,"พอใช้",IF(F8&lt;4.51,"ดี",IF(F8&gt;=4.51,"ดีมาก")))))</f>
        <v>ดี</v>
      </c>
    </row>
    <row r="9" spans="1:7" s="73" customFormat="1" ht="27.75">
      <c r="A9" s="87" t="s">
        <v>52</v>
      </c>
      <c r="B9" s="88">
        <v>1</v>
      </c>
      <c r="C9" s="89">
        <v>0</v>
      </c>
      <c r="D9" s="89">
        <f>+'ส 1-1-วิศวะ'!E22</f>
        <v>0</v>
      </c>
      <c r="E9" s="89">
        <v>0</v>
      </c>
      <c r="F9" s="89">
        <f>+'ส 1-1-วิศวะ'!G22</f>
        <v>0</v>
      </c>
      <c r="G9" s="71" t="str">
        <f t="shared" si="0"/>
        <v>ต้องปรับปรุงเร่งด่วน</v>
      </c>
    </row>
    <row r="10" spans="1:7" s="73" customFormat="1" ht="27.75">
      <c r="A10" s="90" t="s">
        <v>55</v>
      </c>
      <c r="B10" s="91">
        <v>2</v>
      </c>
      <c r="C10" s="92">
        <v>0</v>
      </c>
      <c r="D10" s="92">
        <f>+'ส 1-1-วิศวะ'!E26</f>
        <v>0</v>
      </c>
      <c r="E10" s="92">
        <v>0</v>
      </c>
      <c r="F10" s="92">
        <f>+'ส 1-1-วิศวะ'!G26</f>
        <v>0</v>
      </c>
      <c r="G10" s="84" t="str">
        <f t="shared" si="0"/>
        <v>ต้องปรับปรุงเร่งด่วน</v>
      </c>
    </row>
    <row r="11" spans="1:7" ht="24">
      <c r="A11" s="94" t="s">
        <v>67</v>
      </c>
      <c r="B11" s="94">
        <v>13</v>
      </c>
      <c r="C11" s="95" t="e">
        <f>+'ส 1-1-วิศวะ'!D27</f>
        <v>#DIV/0!</v>
      </c>
      <c r="D11" s="95">
        <f>+'ส 1-1-วิศวะ'!E27</f>
        <v>1.2857142857142858</v>
      </c>
      <c r="E11" s="95" t="e">
        <f>+'ส 1-1-วิศวะ'!F27</f>
        <v>#DIV/0!</v>
      </c>
      <c r="F11" s="95" t="e">
        <f>+'ส 1-1-วิศวะ'!G27</f>
        <v>#DIV/0!</v>
      </c>
      <c r="G11" s="96" t="e">
        <f t="shared" si="0"/>
        <v>#DIV/0!</v>
      </c>
    </row>
    <row r="12" spans="1:7">
      <c r="C12" s="75"/>
      <c r="D12" s="75"/>
      <c r="E12" s="75"/>
      <c r="F12" s="76"/>
    </row>
  </sheetData>
  <sheetProtection password="CEE3" sheet="1" objects="1" scenarios="1"/>
  <mergeCells count="5">
    <mergeCell ref="A1:G1"/>
    <mergeCell ref="A3:G3"/>
    <mergeCell ref="A4:A5"/>
    <mergeCell ref="B4:F4"/>
    <mergeCell ref="G4:G5"/>
  </mergeCells>
  <conditionalFormatting sqref="G6:G11">
    <cfRule type="cellIs" dxfId="858" priority="1" stopIfTrue="1" operator="equal">
      <formula>"ต้องปรับปรุงเร่งด่วน"</formula>
    </cfRule>
    <cfRule type="cellIs" dxfId="857" priority="2" stopIfTrue="1" operator="equal">
      <formula>"ต้องปรับปรุง"</formula>
    </cfRule>
    <cfRule type="cellIs" dxfId="856" priority="3" stopIfTrue="1" operator="equal">
      <formula>"ต้องปรับปรุงเร่งด่วน"</formula>
    </cfRule>
    <cfRule type="cellIs" dxfId="855" priority="4" stopIfTrue="1" operator="equal">
      <formula>"ต้องปรับปรุงเร่งด่วน"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M73"/>
  <sheetViews>
    <sheetView zoomScale="70" zoomScaleNormal="70" workbookViewId="0">
      <pane xSplit="1" ySplit="3" topLeftCell="B14" activePane="bottomRight" state="frozen"/>
      <selection activeCell="T15" sqref="T15"/>
      <selection pane="topRight" activeCell="T15" sqref="T15"/>
      <selection pane="bottomLeft" activeCell="T15" sqref="T15"/>
      <selection pane="bottomRight" activeCell="C26" sqref="C26"/>
    </sheetView>
  </sheetViews>
  <sheetFormatPr defaultColWidth="10" defaultRowHeight="21.75"/>
  <cols>
    <col min="1" max="1" width="35.375" style="5" customWidth="1"/>
    <col min="2" max="2" width="8.375" style="45" customWidth="1"/>
    <col min="3" max="3" width="12.375" style="45" customWidth="1"/>
    <col min="4" max="4" width="9" style="52" customWidth="1"/>
    <col min="5" max="7" width="10" style="52"/>
    <col min="8" max="11" width="10" style="45"/>
    <col min="12" max="16384" width="10" style="5"/>
  </cols>
  <sheetData>
    <row r="1" spans="1:13" s="1" customFormat="1" ht="27.75">
      <c r="A1" s="1" t="s">
        <v>68</v>
      </c>
      <c r="B1" s="2" t="str">
        <f>+'ส1-วิศวะ'!C2</f>
        <v>คณะวิศวกรรมศาสตร์</v>
      </c>
      <c r="C1" s="3"/>
      <c r="D1" s="4"/>
      <c r="E1" s="4"/>
      <c r="F1" s="4"/>
      <c r="G1" s="4"/>
      <c r="H1" s="3"/>
      <c r="I1" s="3"/>
      <c r="J1" s="3"/>
      <c r="K1" s="3"/>
    </row>
    <row r="2" spans="1:13" ht="43.5">
      <c r="A2" s="1390" t="s">
        <v>69</v>
      </c>
      <c r="B2" s="56" t="s">
        <v>70</v>
      </c>
      <c r="C2" s="57" t="str">
        <f>+B1</f>
        <v>คณะวิศวกรรมศาสตร์</v>
      </c>
      <c r="D2" s="1393" t="s">
        <v>72</v>
      </c>
      <c r="E2" s="1394"/>
      <c r="F2" s="1394"/>
      <c r="G2" s="1395"/>
      <c r="H2" s="1393" t="s">
        <v>73</v>
      </c>
      <c r="I2" s="1394"/>
      <c r="J2" s="1394"/>
      <c r="K2" s="1395"/>
    </row>
    <row r="3" spans="1:13">
      <c r="A3" s="1392"/>
      <c r="B3" s="54"/>
      <c r="C3" s="57" t="s">
        <v>74</v>
      </c>
      <c r="D3" s="7" t="s">
        <v>75</v>
      </c>
      <c r="E3" s="7" t="s">
        <v>76</v>
      </c>
      <c r="F3" s="7" t="s">
        <v>77</v>
      </c>
      <c r="G3" s="7" t="s">
        <v>66</v>
      </c>
      <c r="H3" s="7" t="s">
        <v>75</v>
      </c>
      <c r="I3" s="7" t="s">
        <v>76</v>
      </c>
      <c r="J3" s="7" t="s">
        <v>77</v>
      </c>
      <c r="K3" s="7" t="s">
        <v>66</v>
      </c>
    </row>
    <row r="4" spans="1:13" s="13" customFormat="1" ht="27.75">
      <c r="A4" s="8" t="str">
        <f>+'ส1-วิศวะ'!A6</f>
        <v>1. การผลิตบัณฑิต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12"/>
    </row>
    <row r="5" spans="1:13" s="22" customFormat="1" ht="43.5">
      <c r="A5" s="14" t="s">
        <v>111</v>
      </c>
      <c r="B5" s="15">
        <f>[1]เป้าหมาย!B5</f>
        <v>1</v>
      </c>
      <c r="C5" s="16" t="e">
        <f>+'3.1ผลงานคณะ'!AF8</f>
        <v>#DIV/0!</v>
      </c>
      <c r="D5" s="17"/>
      <c r="E5" s="17"/>
      <c r="F5" s="17" t="e">
        <f>+C5</f>
        <v>#DIV/0!</v>
      </c>
      <c r="G5" s="18" t="e">
        <f t="shared" ref="G5:G10" si="0">SUM(D5:F5)</f>
        <v>#DIV/0!</v>
      </c>
      <c r="H5" s="19"/>
      <c r="I5" s="19"/>
      <c r="J5" s="19">
        <v>1</v>
      </c>
      <c r="K5" s="20">
        <f>SUM(H5:J5)</f>
        <v>1</v>
      </c>
      <c r="L5" s="21"/>
      <c r="M5" s="21"/>
    </row>
    <row r="6" spans="1:13" s="22" customFormat="1" ht="27.75">
      <c r="A6" s="14" t="s">
        <v>188</v>
      </c>
      <c r="B6" s="15">
        <v>1</v>
      </c>
      <c r="C6" s="97" t="e">
        <f>+'3.1ผลงานคณะ'!AF14</f>
        <v>#DIV/0!</v>
      </c>
      <c r="D6" s="17" t="e">
        <f>C6</f>
        <v>#DIV/0!</v>
      </c>
      <c r="E6" s="83"/>
      <c r="F6" s="17"/>
      <c r="G6" s="18" t="e">
        <f t="shared" si="0"/>
        <v>#DIV/0!</v>
      </c>
      <c r="H6" s="19">
        <v>1</v>
      </c>
      <c r="I6" s="83"/>
      <c r="J6" s="19"/>
      <c r="K6" s="20">
        <f>SUM(H6:J6)</f>
        <v>1</v>
      </c>
      <c r="L6" s="21"/>
      <c r="M6" s="21"/>
    </row>
    <row r="7" spans="1:13" s="22" customFormat="1" ht="27.75">
      <c r="A7" s="14" t="s">
        <v>189</v>
      </c>
      <c r="B7" s="15">
        <v>1</v>
      </c>
      <c r="C7" s="97" t="e">
        <f>+'3.1ผลงานคณะ'!AF22</f>
        <v>#DIV/0!</v>
      </c>
      <c r="D7" s="17" t="e">
        <f>C7</f>
        <v>#DIV/0!</v>
      </c>
      <c r="E7" s="83"/>
      <c r="F7" s="17"/>
      <c r="G7" s="18" t="e">
        <f t="shared" si="0"/>
        <v>#DIV/0!</v>
      </c>
      <c r="H7" s="19">
        <v>1</v>
      </c>
      <c r="I7" s="83"/>
      <c r="J7" s="19"/>
      <c r="K7" s="20">
        <f>SUM(H7:J7)</f>
        <v>1</v>
      </c>
      <c r="L7" s="21"/>
      <c r="M7" s="21"/>
    </row>
    <row r="8" spans="1:13" s="22" customFormat="1" ht="43.5">
      <c r="A8" s="14" t="s">
        <v>190</v>
      </c>
      <c r="B8" s="15">
        <v>1</v>
      </c>
      <c r="C8" s="97" t="e">
        <f>+'3.1ผลงานคณะ'!AF29</f>
        <v>#DIV/0!</v>
      </c>
      <c r="D8" s="17" t="e">
        <f>C8</f>
        <v>#DIV/0!</v>
      </c>
      <c r="E8" s="83"/>
      <c r="F8" s="17"/>
      <c r="G8" s="18" t="e">
        <f t="shared" si="0"/>
        <v>#DIV/0!</v>
      </c>
      <c r="H8" s="19">
        <v>1</v>
      </c>
      <c r="I8" s="83"/>
      <c r="J8" s="19"/>
      <c r="K8" s="20">
        <f>SUM(H8:J8)</f>
        <v>1</v>
      </c>
      <c r="L8" s="21"/>
      <c r="M8" s="21"/>
    </row>
    <row r="9" spans="1:13" s="22" customFormat="1" ht="27.75">
      <c r="A9" s="14" t="s">
        <v>191</v>
      </c>
      <c r="B9" s="15">
        <v>1</v>
      </c>
      <c r="C9" s="97">
        <f>+'3.1ผลงานคณะ'!AF43</f>
        <v>0</v>
      </c>
      <c r="D9" s="17"/>
      <c r="E9" s="17">
        <f t="shared" ref="E9:E10" si="1">C9</f>
        <v>0</v>
      </c>
      <c r="F9" s="17"/>
      <c r="G9" s="18">
        <f t="shared" si="0"/>
        <v>0</v>
      </c>
      <c r="H9" s="19"/>
      <c r="I9" s="19">
        <v>1</v>
      </c>
      <c r="J9" s="19"/>
      <c r="K9" s="20">
        <f t="shared" ref="K9:K10" si="2">SUM(H9:J9)</f>
        <v>1</v>
      </c>
      <c r="L9" s="21"/>
      <c r="M9" s="21"/>
    </row>
    <row r="10" spans="1:13" s="22" customFormat="1" ht="27.75">
      <c r="A10" s="14" t="s">
        <v>192</v>
      </c>
      <c r="B10" s="15">
        <v>1</v>
      </c>
      <c r="C10" s="97">
        <f>+'3.1ผลงานคณะ'!AF55</f>
        <v>0</v>
      </c>
      <c r="D10" s="17"/>
      <c r="E10" s="17">
        <f t="shared" si="1"/>
        <v>0</v>
      </c>
      <c r="F10" s="17"/>
      <c r="G10" s="18">
        <f t="shared" si="0"/>
        <v>0</v>
      </c>
      <c r="H10" s="19"/>
      <c r="I10" s="19">
        <v>1</v>
      </c>
      <c r="J10" s="19"/>
      <c r="K10" s="20">
        <f t="shared" si="2"/>
        <v>1</v>
      </c>
      <c r="L10" s="21"/>
      <c r="M10" s="21"/>
    </row>
    <row r="11" spans="1:13" s="29" customFormat="1" ht="27.75">
      <c r="A11" s="23" t="s">
        <v>78</v>
      </c>
      <c r="B11" s="24">
        <f>SUM(B5:B10)</f>
        <v>6</v>
      </c>
      <c r="C11" s="25" t="e">
        <f>SUM(C5:C10)/B11</f>
        <v>#DIV/0!</v>
      </c>
      <c r="D11" s="26" t="e">
        <f>SUM(D5:D10)/H11</f>
        <v>#DIV/0!</v>
      </c>
      <c r="E11" s="26">
        <f>SUM(E5:E10)/I11</f>
        <v>0</v>
      </c>
      <c r="F11" s="26" t="e">
        <f>SUM(F5:F10)/J11</f>
        <v>#DIV/0!</v>
      </c>
      <c r="G11" s="26" t="e">
        <f>SUM(G5:G10)/K11</f>
        <v>#DIV/0!</v>
      </c>
      <c r="H11" s="27">
        <f>SUM(H5:H10)</f>
        <v>3</v>
      </c>
      <c r="I11" s="27">
        <f>SUM(I5:I10)</f>
        <v>2</v>
      </c>
      <c r="J11" s="27">
        <f>SUM(J5:J10)</f>
        <v>1</v>
      </c>
      <c r="K11" s="27">
        <f>SUM(K5:K10)</f>
        <v>6</v>
      </c>
      <c r="L11" s="28"/>
      <c r="M11" s="28"/>
    </row>
    <row r="12" spans="1:13" s="13" customFormat="1" ht="27.75">
      <c r="A12" s="8" t="str">
        <f>+'ส1-วิศวะ'!A7</f>
        <v>2. การวิจัย</v>
      </c>
      <c r="B12" s="30"/>
      <c r="C12" s="31"/>
      <c r="D12" s="32"/>
      <c r="E12" s="32"/>
      <c r="F12" s="32"/>
      <c r="G12" s="32"/>
      <c r="H12" s="33"/>
      <c r="I12" s="33"/>
      <c r="J12" s="33"/>
      <c r="K12" s="33"/>
      <c r="L12" s="12"/>
      <c r="M12" s="12"/>
    </row>
    <row r="13" spans="1:13" s="22" customFormat="1" ht="43.5">
      <c r="A13" s="14" t="s">
        <v>193</v>
      </c>
      <c r="B13" s="15">
        <v>1</v>
      </c>
      <c r="C13" s="34">
        <f>+'3.1ผลงานคณะ'!AF68</f>
        <v>5</v>
      </c>
      <c r="D13" s="17"/>
      <c r="E13" s="17">
        <f>+C13</f>
        <v>5</v>
      </c>
      <c r="F13" s="17"/>
      <c r="G13" s="18">
        <f t="shared" ref="G13:G14" si="3">SUM(D13:F13)</f>
        <v>5</v>
      </c>
      <c r="H13" s="19"/>
      <c r="I13" s="19">
        <v>1</v>
      </c>
      <c r="J13" s="19"/>
      <c r="K13" s="20">
        <f>SUM(H13:J13)</f>
        <v>1</v>
      </c>
      <c r="L13" s="21"/>
      <c r="M13" s="21"/>
    </row>
    <row r="14" spans="1:13" s="22" customFormat="1" ht="27.75">
      <c r="A14" s="14" t="s">
        <v>194</v>
      </c>
      <c r="B14" s="15">
        <v>1</v>
      </c>
      <c r="C14" s="35" t="e">
        <f>+'3.1ผลงานคณะ'!AF79</f>
        <v>#DIV/0!</v>
      </c>
      <c r="D14" s="17" t="e">
        <f>C14</f>
        <v>#DIV/0!</v>
      </c>
      <c r="E14" s="17"/>
      <c r="F14" s="17"/>
      <c r="G14" s="18" t="e">
        <f t="shared" si="3"/>
        <v>#DIV/0!</v>
      </c>
      <c r="H14" s="19">
        <v>1</v>
      </c>
      <c r="I14" s="19"/>
      <c r="J14" s="19"/>
      <c r="K14" s="20">
        <f>SUM(H14:J14)</f>
        <v>1</v>
      </c>
      <c r="L14" s="21"/>
      <c r="M14" s="21"/>
    </row>
    <row r="15" spans="1:13" s="22" customFormat="1" ht="27.75">
      <c r="A15" s="14" t="s">
        <v>195</v>
      </c>
      <c r="B15" s="15">
        <v>1</v>
      </c>
      <c r="C15" s="35" t="e">
        <f>+'3.1ผลงานคณะ'!AF86</f>
        <v>#DIV/0!</v>
      </c>
      <c r="E15" s="17"/>
      <c r="F15" s="17" t="e">
        <f>C15</f>
        <v>#DIV/0!</v>
      </c>
      <c r="G15" s="18" t="e">
        <f>SUM(D15:F15)</f>
        <v>#DIV/0!</v>
      </c>
      <c r="I15" s="19"/>
      <c r="J15" s="19">
        <v>1</v>
      </c>
      <c r="K15" s="20">
        <f>SUM(H15:J15)</f>
        <v>1</v>
      </c>
      <c r="L15" s="21"/>
      <c r="M15" s="21"/>
    </row>
    <row r="16" spans="1:13" s="29" customFormat="1" ht="27.75">
      <c r="A16" s="23" t="s">
        <v>78</v>
      </c>
      <c r="B16" s="24">
        <f>SUM(B13:B15)</f>
        <v>3</v>
      </c>
      <c r="C16" s="25" t="e">
        <f>SUM(C13:C15)/B16</f>
        <v>#DIV/0!</v>
      </c>
      <c r="D16" s="26" t="e">
        <f>SUM(D13:D15)/H16</f>
        <v>#DIV/0!</v>
      </c>
      <c r="E16" s="26">
        <f>SUM(E13:E15)/I16</f>
        <v>5</v>
      </c>
      <c r="F16" s="26" t="e">
        <f>SUM(F13:F15)/J16</f>
        <v>#DIV/0!</v>
      </c>
      <c r="G16" s="26" t="e">
        <f>SUM(G13:G15)/K16</f>
        <v>#DIV/0!</v>
      </c>
      <c r="H16" s="27">
        <f>SUM(H13:H15)</f>
        <v>1</v>
      </c>
      <c r="I16" s="27">
        <f>SUM(I13:I15)</f>
        <v>1</v>
      </c>
      <c r="J16" s="27">
        <f>SUM(J13:J15)</f>
        <v>1</v>
      </c>
      <c r="K16" s="27">
        <f>SUM(K13:K15)</f>
        <v>3</v>
      </c>
      <c r="L16" s="28"/>
      <c r="M16" s="28"/>
    </row>
    <row r="17" spans="1:13" s="43" customFormat="1" ht="27.75">
      <c r="A17" s="8" t="str">
        <f>+'ส1-วิศวะ'!A8</f>
        <v>3. การบริการวิชาการ</v>
      </c>
      <c r="B17" s="39"/>
      <c r="C17" s="40"/>
      <c r="D17" s="32"/>
      <c r="E17" s="32"/>
      <c r="F17" s="32"/>
      <c r="G17" s="32"/>
      <c r="H17" s="41"/>
      <c r="I17" s="41"/>
      <c r="J17" s="41"/>
      <c r="K17" s="41"/>
      <c r="L17" s="42"/>
      <c r="M17" s="42"/>
    </row>
    <row r="18" spans="1:13" ht="27.75">
      <c r="A18" s="14" t="s">
        <v>196</v>
      </c>
      <c r="B18" s="36">
        <v>1</v>
      </c>
      <c r="C18" s="37">
        <f>+'3.1ผลงานคณะ'!AF130</f>
        <v>4</v>
      </c>
      <c r="D18" s="17"/>
      <c r="E18" s="17">
        <f>C18</f>
        <v>4</v>
      </c>
      <c r="F18" s="17"/>
      <c r="G18" s="18">
        <f>SUM(D18:F18)</f>
        <v>4</v>
      </c>
      <c r="H18" s="38"/>
      <c r="I18" s="38">
        <v>1</v>
      </c>
      <c r="J18" s="38"/>
      <c r="K18" s="20">
        <f>SUM(H18:J18)</f>
        <v>1</v>
      </c>
      <c r="L18" s="1"/>
      <c r="M18" s="1"/>
    </row>
    <row r="19" spans="1:13" s="29" customFormat="1" ht="27.75">
      <c r="A19" s="23" t="s">
        <v>78</v>
      </c>
      <c r="B19" s="24">
        <f>SUM(B18:B18)</f>
        <v>1</v>
      </c>
      <c r="C19" s="25">
        <f>SUM(C18:C18)/B19</f>
        <v>4</v>
      </c>
      <c r="D19" s="26" t="e">
        <f>SUM(D18:D18)/H19</f>
        <v>#DIV/0!</v>
      </c>
      <c r="E19" s="26">
        <f>SUM(E18:E18)/I19</f>
        <v>4</v>
      </c>
      <c r="F19" s="26" t="e">
        <f>SUM(F18:F18)/J19</f>
        <v>#DIV/0!</v>
      </c>
      <c r="G19" s="26">
        <f>SUM(G18:G18)/K19</f>
        <v>4</v>
      </c>
      <c r="H19" s="27">
        <f>SUM(H18:H18)</f>
        <v>0</v>
      </c>
      <c r="I19" s="27">
        <f>SUM(I18:I18)</f>
        <v>1</v>
      </c>
      <c r="J19" s="27">
        <f>SUM(J18:J18)</f>
        <v>0</v>
      </c>
      <c r="K19" s="27">
        <f>SUM(K18:K18)</f>
        <v>1</v>
      </c>
      <c r="L19" s="28"/>
      <c r="M19" s="28"/>
    </row>
    <row r="20" spans="1:13" s="43" customFormat="1" ht="27.75">
      <c r="A20" s="8" t="str">
        <f>+'ส1-วิศวะ'!A9</f>
        <v xml:space="preserve">4. การทำนุบำรุงศิลปะและวัฒนธรรม  </v>
      </c>
      <c r="B20" s="39"/>
      <c r="C20" s="40"/>
      <c r="D20" s="32"/>
      <c r="E20" s="32"/>
      <c r="F20" s="32"/>
      <c r="G20" s="32"/>
      <c r="H20" s="41"/>
      <c r="I20" s="41"/>
      <c r="J20" s="41"/>
      <c r="K20" s="41"/>
      <c r="L20" s="42"/>
      <c r="M20" s="42"/>
    </row>
    <row r="21" spans="1:13" ht="27.75">
      <c r="A21" s="14" t="s">
        <v>197</v>
      </c>
      <c r="B21" s="36">
        <v>1</v>
      </c>
      <c r="C21" s="37">
        <f>+'3.1ผลงานคณะ'!AF138</f>
        <v>0</v>
      </c>
      <c r="D21" s="17"/>
      <c r="E21" s="17">
        <f>C21</f>
        <v>0</v>
      </c>
      <c r="F21" s="17"/>
      <c r="G21" s="18">
        <f t="shared" ref="G21" si="4">SUM(D21:F21)</f>
        <v>0</v>
      </c>
      <c r="H21" s="38"/>
      <c r="I21" s="38">
        <v>1</v>
      </c>
      <c r="J21" s="38"/>
      <c r="K21" s="20">
        <f t="shared" ref="K21" si="5">SUM(H21:J21)</f>
        <v>1</v>
      </c>
      <c r="L21" s="1"/>
      <c r="M21" s="1"/>
    </row>
    <row r="22" spans="1:13" s="29" customFormat="1" ht="27.75">
      <c r="A22" s="23" t="s">
        <v>78</v>
      </c>
      <c r="B22" s="24">
        <f>SUM(B21:B21)</f>
        <v>1</v>
      </c>
      <c r="C22" s="25">
        <f>SUM(C21:C21)/B22</f>
        <v>0</v>
      </c>
      <c r="D22" s="26" t="e">
        <f>SUM(D21:D21)/H22</f>
        <v>#DIV/0!</v>
      </c>
      <c r="E22" s="26">
        <f>SUM(E21:E21)/I22</f>
        <v>0</v>
      </c>
      <c r="F22" s="26" t="e">
        <f>SUM(F21:F21)/J22</f>
        <v>#DIV/0!</v>
      </c>
      <c r="G22" s="26">
        <f>SUM(G21:G21)/K22</f>
        <v>0</v>
      </c>
      <c r="H22" s="27">
        <f>SUM(H21:H21)</f>
        <v>0</v>
      </c>
      <c r="I22" s="27">
        <f>SUM(I21:I21)</f>
        <v>1</v>
      </c>
      <c r="J22" s="27">
        <f>SUM(J21:J21)</f>
        <v>0</v>
      </c>
      <c r="K22" s="27">
        <f>SUM(K21:K21)</f>
        <v>1</v>
      </c>
      <c r="L22" s="28"/>
      <c r="M22" s="28"/>
    </row>
    <row r="23" spans="1:13" s="43" customFormat="1" ht="27.75">
      <c r="A23" s="8" t="str">
        <f>+'ส1-วิศวะ'!A10</f>
        <v>5. การบริหารจัดการ</v>
      </c>
      <c r="B23" s="39"/>
      <c r="C23" s="40"/>
      <c r="D23" s="32"/>
      <c r="E23" s="32"/>
      <c r="F23" s="32"/>
      <c r="G23" s="32"/>
      <c r="H23" s="41"/>
      <c r="I23" s="41"/>
      <c r="J23" s="41"/>
      <c r="K23" s="41"/>
      <c r="L23" s="42"/>
      <c r="M23" s="42"/>
    </row>
    <row r="24" spans="1:13" ht="65.25">
      <c r="A24" s="14" t="s">
        <v>198</v>
      </c>
      <c r="B24" s="36">
        <v>1</v>
      </c>
      <c r="C24" s="37">
        <f>+'3.1ผลงานคณะ'!AF147</f>
        <v>0</v>
      </c>
      <c r="D24" s="17"/>
      <c r="E24" s="17">
        <f>C24</f>
        <v>0</v>
      </c>
      <c r="F24" s="17"/>
      <c r="G24" s="18">
        <f>SUM(D24:F24)</f>
        <v>0</v>
      </c>
      <c r="H24" s="38"/>
      <c r="I24" s="38">
        <v>1</v>
      </c>
      <c r="J24" s="38"/>
      <c r="K24" s="20">
        <f>SUM(H24:J24)</f>
        <v>1</v>
      </c>
      <c r="L24" s="1"/>
      <c r="M24" s="1"/>
    </row>
    <row r="25" spans="1:13" ht="27.75">
      <c r="A25" s="14" t="s">
        <v>199</v>
      </c>
      <c r="B25" s="36">
        <v>1</v>
      </c>
      <c r="C25" s="37">
        <f>+'3.1ผลงานคณะ'!AF155</f>
        <v>0</v>
      </c>
      <c r="D25" s="17"/>
      <c r="E25" s="17">
        <f>C25</f>
        <v>0</v>
      </c>
      <c r="F25" s="17"/>
      <c r="G25" s="18">
        <f>SUM(D25:F25)</f>
        <v>0</v>
      </c>
      <c r="H25" s="38"/>
      <c r="I25" s="38">
        <v>1</v>
      </c>
      <c r="J25" s="38"/>
      <c r="K25" s="20">
        <f>SUM(H25:J25)</f>
        <v>1</v>
      </c>
      <c r="L25" s="1"/>
      <c r="M25" s="1"/>
    </row>
    <row r="26" spans="1:13" s="29" customFormat="1" ht="27.75">
      <c r="A26" s="23" t="s">
        <v>78</v>
      </c>
      <c r="B26" s="24">
        <f>SUM(B24:B25)</f>
        <v>2</v>
      </c>
      <c r="C26" s="25">
        <f>SUM(C24:C25)/B26</f>
        <v>0</v>
      </c>
      <c r="D26" s="26" t="e">
        <f>SUM(D24:D25)/H26</f>
        <v>#DIV/0!</v>
      </c>
      <c r="E26" s="26">
        <f>SUM(E24:E25)/I26</f>
        <v>0</v>
      </c>
      <c r="F26" s="26" t="e">
        <f>SUM(F24:F25)/J26</f>
        <v>#DIV/0!</v>
      </c>
      <c r="G26" s="26">
        <f>SUM(G24:G25)/K26</f>
        <v>0</v>
      </c>
      <c r="H26" s="27">
        <f>SUM(H24:H25)</f>
        <v>0</v>
      </c>
      <c r="I26" s="27">
        <f>SUM(I24:I25)</f>
        <v>2</v>
      </c>
      <c r="J26" s="27">
        <f>SUM(J24:J25)</f>
        <v>0</v>
      </c>
      <c r="K26" s="27">
        <f>SUM(K24:K25)</f>
        <v>2</v>
      </c>
      <c r="L26" s="28"/>
      <c r="M26" s="28"/>
    </row>
    <row r="27" spans="1:13" s="29" customFormat="1" ht="27.75">
      <c r="A27" s="79" t="s">
        <v>79</v>
      </c>
      <c r="B27" s="80">
        <f>SUM(B11,B16,B19,B22,B26)</f>
        <v>13</v>
      </c>
      <c r="C27" s="81" t="e">
        <f>SUM(C5:C10,C13:C15,C18,C21,C24:C25)/B27</f>
        <v>#DIV/0!</v>
      </c>
      <c r="D27" s="81" t="e">
        <f>SUM(D5:D10,D13:D15,D18,D21,D24:D25)/H27</f>
        <v>#DIV/0!</v>
      </c>
      <c r="E27" s="81">
        <f>SUM(E5:E10,E13:E15,E18,E21,E24:E25)/I27</f>
        <v>1.2857142857142858</v>
      </c>
      <c r="F27" s="81" t="e">
        <f>SUM(F5:F10,F13:F15,F18,F21,F24:F25)/J27</f>
        <v>#DIV/0!</v>
      </c>
      <c r="G27" s="81" t="e">
        <f>SUM(G5:G10,G13:G15,G18,G21,G24:G25)/K27</f>
        <v>#DIV/0!</v>
      </c>
      <c r="H27" s="80">
        <f t="shared" ref="H27:J27" si="6">SUM(H11,H16,H19,H22,H26)</f>
        <v>4</v>
      </c>
      <c r="I27" s="82">
        <f>SUM(I11,I16,I19,I22,I26)</f>
        <v>7</v>
      </c>
      <c r="J27" s="80">
        <f t="shared" si="6"/>
        <v>2</v>
      </c>
      <c r="K27" s="82">
        <f>SUM(K11,K16,K19,K22,K26)</f>
        <v>13</v>
      </c>
      <c r="L27" s="28"/>
      <c r="M27" s="28"/>
    </row>
    <row r="28" spans="1:13">
      <c r="A28" s="44"/>
      <c r="C28" s="46"/>
      <c r="D28" s="47"/>
      <c r="E28" s="47"/>
      <c r="F28" s="47"/>
      <c r="G28" s="47"/>
    </row>
    <row r="29" spans="1:13">
      <c r="A29" s="44"/>
      <c r="C29" s="46"/>
      <c r="D29" s="48"/>
      <c r="E29" s="48"/>
      <c r="F29" s="48"/>
      <c r="G29" s="48"/>
    </row>
    <row r="30" spans="1:13">
      <c r="A30" s="44"/>
      <c r="C30" s="46"/>
      <c r="D30" s="49"/>
      <c r="E30" s="48"/>
      <c r="F30" s="48"/>
      <c r="G30" s="48"/>
    </row>
    <row r="31" spans="1:13">
      <c r="A31" s="44"/>
      <c r="C31" s="46"/>
      <c r="D31" s="48"/>
      <c r="E31" s="48"/>
      <c r="F31" s="48"/>
      <c r="G31" s="48"/>
    </row>
    <row r="32" spans="1:13" s="45" customFormat="1">
      <c r="A32" s="44"/>
      <c r="C32" s="46"/>
      <c r="D32" s="48"/>
      <c r="E32" s="48"/>
      <c r="F32" s="48"/>
      <c r="G32" s="49"/>
      <c r="L32" s="5"/>
      <c r="M32" s="5"/>
    </row>
    <row r="33" spans="1:13" s="45" customFormat="1">
      <c r="A33" s="44"/>
      <c r="C33" s="46"/>
      <c r="D33" s="48"/>
      <c r="E33" s="49"/>
      <c r="F33" s="48"/>
      <c r="G33" s="48"/>
      <c r="L33" s="5"/>
      <c r="M33" s="5"/>
    </row>
    <row r="34" spans="1:13" s="45" customFormat="1">
      <c r="A34" s="44"/>
      <c r="C34" s="46"/>
      <c r="D34" s="48"/>
      <c r="E34" s="48"/>
      <c r="F34" s="48"/>
      <c r="G34" s="49"/>
      <c r="L34" s="5"/>
      <c r="M34" s="5"/>
    </row>
    <row r="35" spans="1:13" s="45" customFormat="1">
      <c r="A35" s="44"/>
      <c r="C35" s="46"/>
      <c r="D35" s="48"/>
      <c r="E35" s="48"/>
      <c r="F35" s="48"/>
      <c r="G35" s="48"/>
      <c r="L35" s="5"/>
      <c r="M35" s="5"/>
    </row>
    <row r="36" spans="1:13" s="45" customFormat="1">
      <c r="A36" s="44"/>
      <c r="C36" s="46"/>
      <c r="D36" s="48"/>
      <c r="E36" s="49"/>
      <c r="F36" s="48"/>
      <c r="G36" s="48"/>
      <c r="L36" s="5"/>
      <c r="M36" s="5"/>
    </row>
    <row r="37" spans="1:13" s="45" customFormat="1">
      <c r="A37" s="44"/>
      <c r="C37" s="46"/>
      <c r="D37" s="47"/>
      <c r="E37" s="47"/>
      <c r="F37" s="47"/>
      <c r="G37" s="47"/>
      <c r="L37" s="5"/>
      <c r="M37" s="5"/>
    </row>
    <row r="38" spans="1:13" s="45" customFormat="1">
      <c r="A38" s="44"/>
      <c r="C38" s="46"/>
      <c r="D38" s="48"/>
      <c r="E38" s="48"/>
      <c r="F38" s="48"/>
      <c r="G38" s="48"/>
      <c r="L38" s="5"/>
      <c r="M38" s="5"/>
    </row>
    <row r="39" spans="1:13" s="45" customFormat="1">
      <c r="A39" s="44"/>
      <c r="C39" s="46"/>
      <c r="D39" s="49"/>
      <c r="E39" s="48"/>
      <c r="F39" s="48"/>
      <c r="G39" s="48"/>
      <c r="L39" s="5"/>
      <c r="M39" s="5"/>
    </row>
    <row r="40" spans="1:13" s="45" customFormat="1">
      <c r="A40" s="44"/>
      <c r="C40" s="46"/>
      <c r="D40" s="48"/>
      <c r="E40" s="48"/>
      <c r="F40" s="48"/>
      <c r="G40" s="48"/>
      <c r="L40" s="5"/>
      <c r="M40" s="5"/>
    </row>
    <row r="41" spans="1:13" s="45" customFormat="1">
      <c r="A41" s="44"/>
      <c r="C41" s="46"/>
      <c r="D41" s="48"/>
      <c r="E41" s="48"/>
      <c r="F41" s="48"/>
      <c r="G41" s="48"/>
      <c r="L41" s="5"/>
      <c r="M41" s="5"/>
    </row>
    <row r="42" spans="1:13" s="45" customFormat="1">
      <c r="A42" s="44"/>
      <c r="C42" s="46"/>
      <c r="D42" s="48"/>
      <c r="E42" s="48"/>
      <c r="F42" s="48"/>
      <c r="G42" s="48"/>
      <c r="L42" s="5"/>
      <c r="M42" s="5"/>
    </row>
    <row r="43" spans="1:13" s="45" customFormat="1">
      <c r="A43" s="44"/>
      <c r="C43" s="46"/>
      <c r="D43" s="47"/>
      <c r="E43" s="47"/>
      <c r="F43" s="47"/>
      <c r="G43" s="44"/>
      <c r="L43" s="5"/>
      <c r="M43" s="5"/>
    </row>
    <row r="44" spans="1:13" s="45" customFormat="1">
      <c r="A44" s="44"/>
      <c r="C44" s="46"/>
      <c r="D44" s="48"/>
      <c r="E44" s="48"/>
      <c r="F44" s="48"/>
      <c r="G44" s="48"/>
      <c r="L44" s="5"/>
      <c r="M44" s="5"/>
    </row>
    <row r="45" spans="1:13" s="45" customFormat="1">
      <c r="A45" s="44"/>
      <c r="C45" s="46"/>
      <c r="D45" s="49"/>
      <c r="E45" s="48"/>
      <c r="F45" s="48"/>
      <c r="G45" s="48"/>
      <c r="L45" s="5"/>
      <c r="M45" s="5"/>
    </row>
    <row r="46" spans="1:13" s="45" customFormat="1">
      <c r="A46" s="44"/>
      <c r="C46" s="46"/>
      <c r="D46" s="49"/>
      <c r="E46" s="48"/>
      <c r="F46" s="48"/>
      <c r="G46" s="48"/>
      <c r="L46" s="5"/>
      <c r="M46" s="5"/>
    </row>
    <row r="47" spans="1:13" s="45" customFormat="1">
      <c r="A47" s="44"/>
      <c r="C47" s="46"/>
      <c r="D47" s="49"/>
      <c r="E47" s="48"/>
      <c r="F47" s="48"/>
      <c r="G47" s="48"/>
      <c r="L47" s="5"/>
      <c r="M47" s="5"/>
    </row>
    <row r="48" spans="1:13" s="45" customFormat="1">
      <c r="A48" s="44"/>
      <c r="C48" s="46"/>
      <c r="D48" s="49"/>
      <c r="E48" s="48"/>
      <c r="F48" s="48"/>
      <c r="G48" s="48"/>
      <c r="L48" s="5"/>
      <c r="M48" s="5"/>
    </row>
    <row r="49" spans="1:13" s="45" customFormat="1">
      <c r="A49" s="44"/>
      <c r="C49" s="46"/>
      <c r="D49" s="48"/>
      <c r="E49" s="48"/>
      <c r="F49" s="48"/>
      <c r="G49" s="49"/>
      <c r="L49" s="5"/>
      <c r="M49" s="5"/>
    </row>
    <row r="50" spans="1:13" s="45" customFormat="1">
      <c r="A50" s="44"/>
      <c r="C50" s="46"/>
      <c r="D50" s="48"/>
      <c r="E50" s="48"/>
      <c r="F50" s="48"/>
      <c r="G50" s="49"/>
      <c r="L50" s="5"/>
      <c r="M50" s="5"/>
    </row>
    <row r="51" spans="1:13" s="45" customFormat="1">
      <c r="A51" s="44"/>
      <c r="C51" s="46"/>
      <c r="D51" s="48"/>
      <c r="E51" s="48"/>
      <c r="F51" s="48"/>
      <c r="G51" s="49"/>
      <c r="L51" s="5"/>
      <c r="M51" s="5"/>
    </row>
    <row r="52" spans="1:13" s="45" customFormat="1">
      <c r="A52" s="44"/>
      <c r="C52" s="46"/>
      <c r="D52" s="48"/>
      <c r="E52" s="48"/>
      <c r="F52" s="48"/>
      <c r="G52" s="49"/>
      <c r="L52" s="5"/>
      <c r="M52" s="5"/>
    </row>
    <row r="53" spans="1:13" s="45" customFormat="1">
      <c r="A53" s="44"/>
      <c r="C53" s="46"/>
      <c r="D53" s="48"/>
      <c r="E53" s="49"/>
      <c r="F53" s="48"/>
      <c r="G53" s="48"/>
      <c r="L53" s="5"/>
      <c r="M53" s="5"/>
    </row>
    <row r="54" spans="1:13" s="45" customFormat="1">
      <c r="A54" s="44"/>
      <c r="C54" s="46"/>
      <c r="D54" s="48"/>
      <c r="E54" s="49"/>
      <c r="F54" s="48"/>
      <c r="G54" s="48"/>
      <c r="L54" s="5"/>
      <c r="M54" s="5"/>
    </row>
    <row r="55" spans="1:13" s="45" customFormat="1">
      <c r="A55" s="44"/>
      <c r="C55" s="46"/>
      <c r="D55" s="49"/>
      <c r="E55" s="48"/>
      <c r="F55" s="48"/>
      <c r="G55" s="48"/>
      <c r="L55" s="5"/>
      <c r="M55" s="5"/>
    </row>
    <row r="56" spans="1:13" s="45" customFormat="1">
      <c r="A56" s="44"/>
      <c r="C56" s="46"/>
      <c r="D56" s="48"/>
      <c r="E56" s="49"/>
      <c r="F56" s="48"/>
      <c r="G56" s="48"/>
      <c r="L56" s="5"/>
      <c r="M56" s="5"/>
    </row>
    <row r="57" spans="1:13" s="45" customFormat="1">
      <c r="A57" s="44"/>
      <c r="C57" s="46"/>
      <c r="D57" s="50"/>
      <c r="E57" s="50"/>
      <c r="F57" s="48"/>
      <c r="G57" s="50"/>
      <c r="L57" s="5"/>
      <c r="M57" s="5"/>
    </row>
    <row r="58" spans="1:13" s="45" customFormat="1">
      <c r="A58" s="44"/>
      <c r="C58" s="46"/>
      <c r="D58" s="48"/>
      <c r="E58" s="48"/>
      <c r="F58" s="48"/>
      <c r="G58" s="48"/>
      <c r="L58" s="5"/>
      <c r="M58" s="5"/>
    </row>
    <row r="59" spans="1:13" s="45" customFormat="1">
      <c r="A59" s="44"/>
      <c r="C59" s="46"/>
      <c r="D59" s="47"/>
      <c r="E59" s="47"/>
      <c r="F59" s="47"/>
      <c r="G59" s="47"/>
      <c r="L59" s="5"/>
      <c r="M59" s="5"/>
    </row>
    <row r="60" spans="1:13" s="45" customFormat="1">
      <c r="A60" s="44"/>
      <c r="C60" s="46"/>
      <c r="D60" s="48"/>
      <c r="E60" s="48"/>
      <c r="F60" s="48"/>
      <c r="G60" s="48"/>
      <c r="L60" s="5"/>
      <c r="M60" s="5"/>
    </row>
    <row r="61" spans="1:13" s="45" customFormat="1">
      <c r="A61" s="44"/>
      <c r="C61" s="46"/>
      <c r="D61" s="49"/>
      <c r="E61" s="48"/>
      <c r="F61" s="48"/>
      <c r="G61" s="48"/>
      <c r="L61" s="5"/>
      <c r="M61" s="5"/>
    </row>
    <row r="62" spans="1:13" s="45" customFormat="1">
      <c r="A62" s="44"/>
      <c r="C62" s="46"/>
      <c r="D62" s="49"/>
      <c r="E62" s="48"/>
      <c r="F62" s="48"/>
      <c r="G62" s="48"/>
      <c r="L62" s="5"/>
      <c r="M62" s="5"/>
    </row>
    <row r="63" spans="1:13" s="45" customFormat="1">
      <c r="A63" s="5"/>
      <c r="C63" s="46"/>
      <c r="D63" s="48"/>
      <c r="E63" s="48"/>
      <c r="F63" s="48"/>
      <c r="G63" s="49"/>
      <c r="L63" s="5"/>
      <c r="M63" s="5"/>
    </row>
    <row r="64" spans="1:13" s="45" customFormat="1">
      <c r="A64" s="5"/>
      <c r="D64" s="50"/>
      <c r="E64" s="50"/>
      <c r="F64" s="48"/>
      <c r="G64" s="49"/>
      <c r="L64" s="5"/>
      <c r="M64" s="5"/>
    </row>
    <row r="65" spans="1:13" s="45" customFormat="1">
      <c r="A65" s="5"/>
      <c r="D65" s="48"/>
      <c r="E65" s="48"/>
      <c r="F65" s="48"/>
      <c r="G65" s="49"/>
      <c r="L65" s="5"/>
      <c r="M65" s="5"/>
    </row>
    <row r="66" spans="1:13" s="45" customFormat="1">
      <c r="A66" s="5"/>
      <c r="D66" s="47"/>
      <c r="E66" s="47"/>
      <c r="F66" s="47"/>
      <c r="G66" s="47"/>
      <c r="L66" s="5"/>
      <c r="M66" s="5"/>
    </row>
    <row r="67" spans="1:13" s="45" customFormat="1">
      <c r="A67" s="5"/>
      <c r="D67" s="48"/>
      <c r="E67" s="48"/>
      <c r="F67" s="48"/>
      <c r="G67" s="48"/>
      <c r="L67" s="5"/>
      <c r="M67" s="5"/>
    </row>
    <row r="68" spans="1:13" s="45" customFormat="1">
      <c r="A68" s="5"/>
      <c r="D68" s="49"/>
      <c r="E68" s="48"/>
      <c r="F68" s="48"/>
      <c r="G68" s="48"/>
      <c r="L68" s="5"/>
      <c r="M68" s="5"/>
    </row>
    <row r="69" spans="1:13" s="45" customFormat="1">
      <c r="A69" s="5"/>
      <c r="D69" s="49"/>
      <c r="E69" s="48"/>
      <c r="F69" s="48"/>
      <c r="G69" s="48"/>
      <c r="L69" s="5"/>
      <c r="M69" s="5"/>
    </row>
    <row r="70" spans="1:13" s="45" customFormat="1">
      <c r="A70" s="5"/>
      <c r="D70" s="48"/>
      <c r="E70" s="49"/>
      <c r="F70" s="48"/>
      <c r="G70" s="48"/>
      <c r="L70" s="5"/>
      <c r="M70" s="5"/>
    </row>
    <row r="71" spans="1:13" s="45" customFormat="1">
      <c r="A71" s="5"/>
      <c r="D71" s="47"/>
      <c r="E71" s="47"/>
      <c r="F71" s="47"/>
      <c r="G71" s="44"/>
      <c r="L71" s="5"/>
      <c r="M71" s="5"/>
    </row>
    <row r="72" spans="1:13" s="45" customFormat="1">
      <c r="A72" s="5"/>
      <c r="D72" s="47"/>
      <c r="E72" s="47"/>
      <c r="F72" s="51"/>
      <c r="G72" s="47"/>
      <c r="L72" s="5"/>
      <c r="M72" s="5"/>
    </row>
    <row r="73" spans="1:13" s="45" customFormat="1">
      <c r="A73" s="5"/>
      <c r="D73" s="48"/>
      <c r="E73" s="48"/>
      <c r="F73" s="48"/>
      <c r="G73" s="48"/>
      <c r="L73" s="5"/>
      <c r="M73" s="5"/>
    </row>
  </sheetData>
  <mergeCells count="3">
    <mergeCell ref="A2:A3"/>
    <mergeCell ref="D2:G2"/>
    <mergeCell ref="H2:K2"/>
  </mergeCells>
  <pageMargins left="0.7" right="0.7" top="0.75" bottom="0.75" header="0.3" footer="0.3"/>
  <pageSetup orientation="portrait" horizont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"/>
  <sheetViews>
    <sheetView zoomScale="136" zoomScaleNormal="136" workbookViewId="0">
      <selection activeCell="D10" sqref="D10"/>
    </sheetView>
  </sheetViews>
  <sheetFormatPr defaultColWidth="10" defaultRowHeight="23.25"/>
  <cols>
    <col min="1" max="1" width="31.375" style="74" customWidth="1"/>
    <col min="2" max="2" width="8" style="74" customWidth="1"/>
    <col min="3" max="3" width="9.25" style="74" customWidth="1"/>
    <col min="4" max="4" width="9.5" style="74" customWidth="1"/>
    <col min="5" max="5" width="9.125" style="74" customWidth="1"/>
    <col min="6" max="6" width="11.125" style="78" customWidth="1"/>
    <col min="7" max="7" width="18.25" style="77" customWidth="1"/>
    <col min="8" max="16384" width="10" style="68"/>
  </cols>
  <sheetData>
    <row r="1" spans="1:7" ht="24">
      <c r="A1" s="1385" t="s">
        <v>186</v>
      </c>
      <c r="B1" s="1385"/>
      <c r="C1" s="1385"/>
      <c r="D1" s="1385"/>
      <c r="E1" s="1385"/>
      <c r="F1" s="1385"/>
      <c r="G1" s="1385"/>
    </row>
    <row r="2" spans="1:7" ht="24" customHeight="1">
      <c r="A2" s="70" t="s">
        <v>184</v>
      </c>
      <c r="B2" s="69"/>
      <c r="C2" s="70" t="s">
        <v>204</v>
      </c>
      <c r="D2" s="93"/>
      <c r="E2" s="93"/>
      <c r="F2" s="93"/>
      <c r="G2" s="93"/>
    </row>
    <row r="3" spans="1:7" ht="16.5" customHeight="1">
      <c r="A3" s="1399"/>
      <c r="B3" s="1400"/>
      <c r="C3" s="1401"/>
      <c r="D3" s="1400"/>
      <c r="E3" s="1400"/>
      <c r="F3" s="1400"/>
      <c r="G3" s="1400"/>
    </row>
    <row r="4" spans="1:7" ht="26.25" customHeight="1">
      <c r="A4" s="1381" t="s">
        <v>0</v>
      </c>
      <c r="B4" s="1378" t="s">
        <v>61</v>
      </c>
      <c r="C4" s="1379"/>
      <c r="D4" s="1379"/>
      <c r="E4" s="1379"/>
      <c r="F4" s="1380"/>
      <c r="G4" s="1383" t="s">
        <v>62</v>
      </c>
    </row>
    <row r="5" spans="1:7" ht="24">
      <c r="A5" s="1381"/>
      <c r="B5" s="85" t="s">
        <v>2</v>
      </c>
      <c r="C5" s="85" t="s">
        <v>63</v>
      </c>
      <c r="D5" s="85" t="s">
        <v>64</v>
      </c>
      <c r="E5" s="85" t="s">
        <v>65</v>
      </c>
      <c r="F5" s="86" t="s">
        <v>66</v>
      </c>
      <c r="G5" s="1387"/>
    </row>
    <row r="6" spans="1:7" s="72" customFormat="1" ht="27.75">
      <c r="A6" s="87" t="s">
        <v>21</v>
      </c>
      <c r="B6" s="88">
        <v>6</v>
      </c>
      <c r="C6" s="89" t="e">
        <f>+'ส 1-1-เกษตร'!D11</f>
        <v>#DIV/0!</v>
      </c>
      <c r="D6" s="89">
        <f>+'ส 1-1-เกษตร'!E11</f>
        <v>0</v>
      </c>
      <c r="E6" s="89" t="e">
        <f>+'ส 1-1-เกษตร'!F11</f>
        <v>#DIV/0!</v>
      </c>
      <c r="F6" s="89" t="e">
        <f>+'ส 1-1-เกษตร'!G11</f>
        <v>#DIV/0!</v>
      </c>
      <c r="G6" s="71" t="e">
        <f>IF(F6&lt;1.51,"ต้องปรับปรุงเร่งด่วน",IF(F6&lt;2.51,"ต้องปรับปรุง",IF(F6&lt;3.51,"พอใช้",IF(F6&lt;4.51,"ดี",IF(F6&gt;=4.51,"ดีมาก")))))</f>
        <v>#DIV/0!</v>
      </c>
    </row>
    <row r="7" spans="1:7" s="73" customFormat="1" ht="27.75">
      <c r="A7" s="87" t="s">
        <v>42</v>
      </c>
      <c r="B7" s="88">
        <v>3</v>
      </c>
      <c r="C7" s="89" t="e">
        <f>+'ส 1-1-เกษตร'!D16</f>
        <v>#DIV/0!</v>
      </c>
      <c r="D7" s="89">
        <f>+'ส 1-1-เกษตร'!E16</f>
        <v>0</v>
      </c>
      <c r="E7" s="89" t="e">
        <f>+'ส 1-1-เกษตร'!F16</f>
        <v>#DIV/0!</v>
      </c>
      <c r="F7" s="89" t="e">
        <f>+'ส 1-1-เกษตร'!G16</f>
        <v>#DIV/0!</v>
      </c>
      <c r="G7" s="71" t="e">
        <f>IF(F7&lt;1.51,"ต้องปรับปรุงเร่งด่วน",IF(F7&lt;2.51,"ต้องปรับปรุง",IF(F7&lt;3.51,"พอใช้",IF(F7&lt;4.51,"ดี",IF(F7&gt;=4.51,"ดีมาก")))))</f>
        <v>#DIV/0!</v>
      </c>
    </row>
    <row r="8" spans="1:7" s="73" customFormat="1" ht="27.75">
      <c r="A8" s="87" t="s">
        <v>49</v>
      </c>
      <c r="B8" s="88">
        <v>1</v>
      </c>
      <c r="C8" s="89">
        <v>0</v>
      </c>
      <c r="D8" s="89">
        <f>+'ส 1-1-เกษตร'!E19</f>
        <v>0</v>
      </c>
      <c r="E8" s="89">
        <v>0</v>
      </c>
      <c r="F8" s="89">
        <f>+'ส 1-1-เกษตร'!G19</f>
        <v>0</v>
      </c>
      <c r="G8" s="71" t="str">
        <f t="shared" ref="G8:G11" si="0">IF(F8&lt;1.51,"ต้องปรับปรุงเร่งด่วน",IF(F8&lt;2.51,"ต้องปรับปรุง",IF(F8&lt;3.51,"พอใช้",IF(F8&lt;4.51,"ดี",IF(F8&gt;=4.51,"ดีมาก")))))</f>
        <v>ต้องปรับปรุงเร่งด่วน</v>
      </c>
    </row>
    <row r="9" spans="1:7" s="73" customFormat="1" ht="27.75">
      <c r="A9" s="87" t="s">
        <v>52</v>
      </c>
      <c r="B9" s="88">
        <v>1</v>
      </c>
      <c r="C9" s="89">
        <v>0</v>
      </c>
      <c r="D9" s="89">
        <f>+'ส 1-1-เกษตร'!E22</f>
        <v>0</v>
      </c>
      <c r="E9" s="89">
        <v>0</v>
      </c>
      <c r="F9" s="89">
        <f>+'ส 1-1-เกษตร'!G22</f>
        <v>0</v>
      </c>
      <c r="G9" s="71" t="str">
        <f t="shared" si="0"/>
        <v>ต้องปรับปรุงเร่งด่วน</v>
      </c>
    </row>
    <row r="10" spans="1:7" s="73" customFormat="1" ht="27.75">
      <c r="A10" s="90" t="s">
        <v>55</v>
      </c>
      <c r="B10" s="91">
        <v>2</v>
      </c>
      <c r="C10" s="92">
        <v>0</v>
      </c>
      <c r="D10" s="92">
        <f>+'ส 1-1-เกษตร'!E26</f>
        <v>0</v>
      </c>
      <c r="E10" s="92">
        <v>0</v>
      </c>
      <c r="F10" s="92">
        <f>+'ส 1-1-เกษตร'!G26</f>
        <v>0</v>
      </c>
      <c r="G10" s="84" t="str">
        <f t="shared" si="0"/>
        <v>ต้องปรับปรุงเร่งด่วน</v>
      </c>
    </row>
    <row r="11" spans="1:7" ht="24">
      <c r="A11" s="94" t="s">
        <v>67</v>
      </c>
      <c r="B11" s="94">
        <v>13</v>
      </c>
      <c r="C11" s="95" t="e">
        <f>+'ส 1-1-เกษตร'!D27</f>
        <v>#DIV/0!</v>
      </c>
      <c r="D11" s="95">
        <f>+'ส 1-1-เกษตร'!E27</f>
        <v>0</v>
      </c>
      <c r="E11" s="95" t="e">
        <f>+'ส 1-1-เกษตร'!F27</f>
        <v>#DIV/0!</v>
      </c>
      <c r="F11" s="95" t="e">
        <f>+'ส 1-1-เกษตร'!G27</f>
        <v>#DIV/0!</v>
      </c>
      <c r="G11" s="96" t="e">
        <f t="shared" si="0"/>
        <v>#DIV/0!</v>
      </c>
    </row>
    <row r="12" spans="1:7">
      <c r="C12" s="75"/>
      <c r="D12" s="75"/>
      <c r="E12" s="75"/>
      <c r="F12" s="76"/>
    </row>
  </sheetData>
  <sheetProtection password="CEE3" sheet="1" objects="1" scenarios="1"/>
  <mergeCells count="5">
    <mergeCell ref="A1:G1"/>
    <mergeCell ref="A3:G3"/>
    <mergeCell ref="A4:A5"/>
    <mergeCell ref="B4:F4"/>
    <mergeCell ref="G4:G5"/>
  </mergeCells>
  <conditionalFormatting sqref="G6:G11">
    <cfRule type="cellIs" dxfId="854" priority="1" stopIfTrue="1" operator="equal">
      <formula>"ต้องปรับปรุงเร่งด่วน"</formula>
    </cfRule>
    <cfRule type="cellIs" dxfId="853" priority="2" stopIfTrue="1" operator="equal">
      <formula>"ต้องปรับปรุง"</formula>
    </cfRule>
    <cfRule type="cellIs" dxfId="852" priority="3" stopIfTrue="1" operator="equal">
      <formula>"ต้องปรับปรุงเร่งด่วน"</formula>
    </cfRule>
    <cfRule type="cellIs" dxfId="851" priority="4" stopIfTrue="1" operator="equal">
      <formula>"ต้องปรับปรุงเร่งด่วน"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M73"/>
  <sheetViews>
    <sheetView zoomScale="70" zoomScaleNormal="70" workbookViewId="0">
      <pane xSplit="1" ySplit="3" topLeftCell="C11" activePane="bottomRight" state="frozen"/>
      <selection activeCell="H14" sqref="H14"/>
      <selection pane="topRight" activeCell="H14" sqref="H14"/>
      <selection pane="bottomLeft" activeCell="H14" sqref="H14"/>
      <selection pane="bottomRight" activeCell="C26" sqref="C26"/>
    </sheetView>
  </sheetViews>
  <sheetFormatPr defaultColWidth="10" defaultRowHeight="21.75"/>
  <cols>
    <col min="1" max="1" width="35.375" style="5" customWidth="1"/>
    <col min="2" max="2" width="8.375" style="45" customWidth="1"/>
    <col min="3" max="3" width="12.375" style="45" customWidth="1"/>
    <col min="4" max="4" width="9" style="52" customWidth="1"/>
    <col min="5" max="7" width="10" style="52"/>
    <col min="8" max="11" width="10" style="45"/>
    <col min="12" max="16384" width="10" style="5"/>
  </cols>
  <sheetData>
    <row r="1" spans="1:13" s="1" customFormat="1" ht="27.75">
      <c r="A1" s="1" t="s">
        <v>68</v>
      </c>
      <c r="B1" s="2" t="str">
        <f>+'ส1-เกษตร'!C2</f>
        <v>คณะเกษตรศาสตร์</v>
      </c>
      <c r="C1" s="3"/>
      <c r="D1" s="4"/>
      <c r="E1" s="4"/>
      <c r="F1" s="4"/>
      <c r="G1" s="4"/>
      <c r="H1" s="3"/>
      <c r="I1" s="3"/>
      <c r="J1" s="3"/>
      <c r="K1" s="3"/>
    </row>
    <row r="2" spans="1:13" ht="43.5">
      <c r="A2" s="1390" t="s">
        <v>69</v>
      </c>
      <c r="B2" s="56" t="s">
        <v>70</v>
      </c>
      <c r="C2" s="57" t="str">
        <f>+B1</f>
        <v>คณะเกษตรศาสตร์</v>
      </c>
      <c r="D2" s="1393" t="s">
        <v>72</v>
      </c>
      <c r="E2" s="1394"/>
      <c r="F2" s="1394"/>
      <c r="G2" s="1395"/>
      <c r="H2" s="1393" t="s">
        <v>73</v>
      </c>
      <c r="I2" s="1394"/>
      <c r="J2" s="1394"/>
      <c r="K2" s="1395"/>
    </row>
    <row r="3" spans="1:13">
      <c r="A3" s="1392"/>
      <c r="B3" s="54"/>
      <c r="C3" s="57" t="s">
        <v>74</v>
      </c>
      <c r="D3" s="7" t="s">
        <v>75</v>
      </c>
      <c r="E3" s="7" t="s">
        <v>76</v>
      </c>
      <c r="F3" s="7" t="s">
        <v>77</v>
      </c>
      <c r="G3" s="7" t="s">
        <v>66</v>
      </c>
      <c r="H3" s="7" t="s">
        <v>75</v>
      </c>
      <c r="I3" s="7" t="s">
        <v>76</v>
      </c>
      <c r="J3" s="7" t="s">
        <v>77</v>
      </c>
      <c r="K3" s="7" t="s">
        <v>66</v>
      </c>
    </row>
    <row r="4" spans="1:13" s="13" customFormat="1" ht="27.75">
      <c r="A4" s="8" t="str">
        <f>+'ส1-เกษตร'!A6</f>
        <v>1. การผลิตบัณฑิต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12"/>
    </row>
    <row r="5" spans="1:13" s="22" customFormat="1" ht="43.5">
      <c r="A5" s="14" t="s">
        <v>111</v>
      </c>
      <c r="B5" s="15">
        <f>[1]เป้าหมาย!B5</f>
        <v>1</v>
      </c>
      <c r="C5" s="16" t="e">
        <f>+'3.1ผลงานคณะ'!AK8</f>
        <v>#DIV/0!</v>
      </c>
      <c r="D5" s="17"/>
      <c r="E5" s="17"/>
      <c r="F5" s="17" t="e">
        <f>+C5</f>
        <v>#DIV/0!</v>
      </c>
      <c r="G5" s="18" t="e">
        <f t="shared" ref="G5:G10" si="0">SUM(D5:F5)</f>
        <v>#DIV/0!</v>
      </c>
      <c r="H5" s="19"/>
      <c r="I5" s="19"/>
      <c r="J5" s="19">
        <v>1</v>
      </c>
      <c r="K5" s="20">
        <f>SUM(H5:J5)</f>
        <v>1</v>
      </c>
      <c r="L5" s="21"/>
      <c r="M5" s="21"/>
    </row>
    <row r="6" spans="1:13" s="22" customFormat="1" ht="27.75">
      <c r="A6" s="14" t="s">
        <v>188</v>
      </c>
      <c r="B6" s="15">
        <v>1</v>
      </c>
      <c r="C6" s="97" t="e">
        <f>+'3.1ผลงานคณะ'!AK14</f>
        <v>#DIV/0!</v>
      </c>
      <c r="D6" s="17" t="e">
        <f>C6</f>
        <v>#DIV/0!</v>
      </c>
      <c r="E6" s="83"/>
      <c r="F6" s="17"/>
      <c r="G6" s="18" t="e">
        <f t="shared" si="0"/>
        <v>#DIV/0!</v>
      </c>
      <c r="H6" s="19">
        <v>1</v>
      </c>
      <c r="I6" s="83"/>
      <c r="J6" s="19"/>
      <c r="K6" s="20">
        <f>SUM(H6:J6)</f>
        <v>1</v>
      </c>
      <c r="L6" s="21"/>
      <c r="M6" s="21"/>
    </row>
    <row r="7" spans="1:13" s="22" customFormat="1" ht="27.75">
      <c r="A7" s="14" t="s">
        <v>189</v>
      </c>
      <c r="B7" s="15">
        <v>1</v>
      </c>
      <c r="C7" s="97" t="e">
        <f>+'3.1ผลงานคณะ'!AK22</f>
        <v>#DIV/0!</v>
      </c>
      <c r="D7" s="17" t="e">
        <f>C7</f>
        <v>#DIV/0!</v>
      </c>
      <c r="E7" s="83"/>
      <c r="F7" s="17"/>
      <c r="G7" s="18" t="e">
        <f t="shared" si="0"/>
        <v>#DIV/0!</v>
      </c>
      <c r="H7" s="19">
        <v>1</v>
      </c>
      <c r="I7" s="83"/>
      <c r="J7" s="19"/>
      <c r="K7" s="20">
        <f>SUM(H7:J7)</f>
        <v>1</v>
      </c>
      <c r="L7" s="21"/>
      <c r="M7" s="21"/>
    </row>
    <row r="8" spans="1:13" s="22" customFormat="1" ht="43.5">
      <c r="A8" s="14" t="s">
        <v>190</v>
      </c>
      <c r="B8" s="15">
        <v>1</v>
      </c>
      <c r="C8" s="97" t="e">
        <f>+'3.1ผลงานคณะ'!AK29</f>
        <v>#DIV/0!</v>
      </c>
      <c r="D8" s="17" t="e">
        <f>C8</f>
        <v>#DIV/0!</v>
      </c>
      <c r="E8" s="83"/>
      <c r="F8" s="17"/>
      <c r="G8" s="18" t="e">
        <f t="shared" si="0"/>
        <v>#DIV/0!</v>
      </c>
      <c r="H8" s="19">
        <v>1</v>
      </c>
      <c r="I8" s="83"/>
      <c r="J8" s="19"/>
      <c r="K8" s="20">
        <f>SUM(H8:J8)</f>
        <v>1</v>
      </c>
      <c r="L8" s="21"/>
      <c r="M8" s="21"/>
    </row>
    <row r="9" spans="1:13" s="22" customFormat="1" ht="27.75">
      <c r="A9" s="14" t="s">
        <v>191</v>
      </c>
      <c r="B9" s="15">
        <v>1</v>
      </c>
      <c r="C9" s="97">
        <f>+'3.1ผลงานคณะ'!AK43</f>
        <v>0</v>
      </c>
      <c r="D9" s="17"/>
      <c r="E9" s="17">
        <f t="shared" ref="E9:E10" si="1">C9</f>
        <v>0</v>
      </c>
      <c r="F9" s="17"/>
      <c r="G9" s="18">
        <f t="shared" si="0"/>
        <v>0</v>
      </c>
      <c r="H9" s="19"/>
      <c r="I9" s="19">
        <v>1</v>
      </c>
      <c r="J9" s="19"/>
      <c r="K9" s="20">
        <f t="shared" ref="K9:K10" si="2">SUM(H9:J9)</f>
        <v>1</v>
      </c>
      <c r="L9" s="21"/>
      <c r="M9" s="21"/>
    </row>
    <row r="10" spans="1:13" s="22" customFormat="1" ht="27.75">
      <c r="A10" s="14" t="s">
        <v>192</v>
      </c>
      <c r="B10" s="15">
        <v>1</v>
      </c>
      <c r="C10" s="97">
        <f>+'3.1ผลงานคณะ'!AK55</f>
        <v>0</v>
      </c>
      <c r="D10" s="17"/>
      <c r="E10" s="17">
        <f t="shared" si="1"/>
        <v>0</v>
      </c>
      <c r="F10" s="17"/>
      <c r="G10" s="18">
        <f t="shared" si="0"/>
        <v>0</v>
      </c>
      <c r="H10" s="19"/>
      <c r="I10" s="19">
        <v>1</v>
      </c>
      <c r="J10" s="19"/>
      <c r="K10" s="20">
        <f t="shared" si="2"/>
        <v>1</v>
      </c>
      <c r="L10" s="21"/>
      <c r="M10" s="21"/>
    </row>
    <row r="11" spans="1:13" s="29" customFormat="1" ht="27.75">
      <c r="A11" s="23" t="s">
        <v>78</v>
      </c>
      <c r="B11" s="24">
        <f>SUM(B5:B10)</f>
        <v>6</v>
      </c>
      <c r="C11" s="25" t="e">
        <f>SUM(C5:C10)/B11</f>
        <v>#DIV/0!</v>
      </c>
      <c r="D11" s="26" t="e">
        <f>SUM(D5:D10)/H11</f>
        <v>#DIV/0!</v>
      </c>
      <c r="E11" s="26">
        <f>SUM(E5:E10)/I11</f>
        <v>0</v>
      </c>
      <c r="F11" s="26" t="e">
        <f>SUM(F5:F10)/J11</f>
        <v>#DIV/0!</v>
      </c>
      <c r="G11" s="26" t="e">
        <f>SUM(G5:G10)/K11</f>
        <v>#DIV/0!</v>
      </c>
      <c r="H11" s="27">
        <f>SUM(H5:H10)</f>
        <v>3</v>
      </c>
      <c r="I11" s="27">
        <f>SUM(I5:I10)</f>
        <v>2</v>
      </c>
      <c r="J11" s="27">
        <f>SUM(J5:J10)</f>
        <v>1</v>
      </c>
      <c r="K11" s="27">
        <f>SUM(K5:K10)</f>
        <v>6</v>
      </c>
      <c r="L11" s="28"/>
      <c r="M11" s="28"/>
    </row>
    <row r="12" spans="1:13" s="13" customFormat="1" ht="27.75">
      <c r="A12" s="8" t="str">
        <f>+'ส1-เกษตร'!A7</f>
        <v>2. การวิจัย</v>
      </c>
      <c r="B12" s="30"/>
      <c r="C12" s="31"/>
      <c r="D12" s="32"/>
      <c r="E12" s="32"/>
      <c r="F12" s="32"/>
      <c r="G12" s="32"/>
      <c r="H12" s="33"/>
      <c r="I12" s="33"/>
      <c r="J12" s="33"/>
      <c r="K12" s="33"/>
      <c r="L12" s="12"/>
      <c r="M12" s="12"/>
    </row>
    <row r="13" spans="1:13" s="22" customFormat="1" ht="43.5">
      <c r="A13" s="14" t="s">
        <v>193</v>
      </c>
      <c r="B13" s="15">
        <v>1</v>
      </c>
      <c r="C13" s="34">
        <f>+'3.1ผลงานคณะ'!AK68</f>
        <v>0</v>
      </c>
      <c r="D13" s="17"/>
      <c r="E13" s="17">
        <f>+C13</f>
        <v>0</v>
      </c>
      <c r="F13" s="17"/>
      <c r="G13" s="18">
        <f t="shared" ref="G13:G14" si="3">SUM(D13:F13)</f>
        <v>0</v>
      </c>
      <c r="H13" s="19"/>
      <c r="I13" s="19">
        <v>1</v>
      </c>
      <c r="J13" s="19"/>
      <c r="K13" s="20">
        <f>SUM(H13:J13)</f>
        <v>1</v>
      </c>
      <c r="L13" s="21"/>
      <c r="M13" s="21"/>
    </row>
    <row r="14" spans="1:13" s="22" customFormat="1" ht="27.75">
      <c r="A14" s="14" t="s">
        <v>194</v>
      </c>
      <c r="B14" s="15">
        <v>1</v>
      </c>
      <c r="C14" s="35" t="e">
        <f>+'3.1ผลงานคณะ'!AK79</f>
        <v>#DIV/0!</v>
      </c>
      <c r="D14" s="17" t="e">
        <f>C14</f>
        <v>#DIV/0!</v>
      </c>
      <c r="E14" s="17"/>
      <c r="F14" s="17"/>
      <c r="G14" s="18" t="e">
        <f t="shared" si="3"/>
        <v>#DIV/0!</v>
      </c>
      <c r="H14" s="19">
        <v>1</v>
      </c>
      <c r="I14" s="19"/>
      <c r="J14" s="19"/>
      <c r="K14" s="20">
        <f>SUM(H14:J14)</f>
        <v>1</v>
      </c>
      <c r="L14" s="21"/>
      <c r="M14" s="21"/>
    </row>
    <row r="15" spans="1:13" s="22" customFormat="1" ht="27.75">
      <c r="A15" s="14" t="s">
        <v>195</v>
      </c>
      <c r="B15" s="15">
        <v>1</v>
      </c>
      <c r="C15" s="35" t="e">
        <f>+'3.1ผลงานคณะ'!AK86</f>
        <v>#DIV/0!</v>
      </c>
      <c r="E15" s="17"/>
      <c r="F15" s="17" t="e">
        <f>C15</f>
        <v>#DIV/0!</v>
      </c>
      <c r="G15" s="18" t="e">
        <f>SUM(D15:F15)</f>
        <v>#DIV/0!</v>
      </c>
      <c r="I15" s="19"/>
      <c r="J15" s="19">
        <v>1</v>
      </c>
      <c r="K15" s="20">
        <f>SUM(H15:J15)</f>
        <v>1</v>
      </c>
      <c r="L15" s="21"/>
      <c r="M15" s="21"/>
    </row>
    <row r="16" spans="1:13" s="29" customFormat="1" ht="27.75">
      <c r="A16" s="23" t="s">
        <v>78</v>
      </c>
      <c r="B16" s="24">
        <f>SUM(B13:B15)</f>
        <v>3</v>
      </c>
      <c r="C16" s="25" t="e">
        <f>SUM(C13:C15)/B16</f>
        <v>#DIV/0!</v>
      </c>
      <c r="D16" s="26" t="e">
        <f>SUM(D13:D15)/H16</f>
        <v>#DIV/0!</v>
      </c>
      <c r="E16" s="26">
        <f>SUM(E13:E15)/I16</f>
        <v>0</v>
      </c>
      <c r="F16" s="26" t="e">
        <f>SUM(F13:F15)/J16</f>
        <v>#DIV/0!</v>
      </c>
      <c r="G16" s="26" t="e">
        <f>SUM(G13:G15)/K16</f>
        <v>#DIV/0!</v>
      </c>
      <c r="H16" s="27">
        <f>SUM(H13:H15)</f>
        <v>1</v>
      </c>
      <c r="I16" s="27">
        <f>SUM(I13:I15)</f>
        <v>1</v>
      </c>
      <c r="J16" s="27">
        <f>SUM(J13:J15)</f>
        <v>1</v>
      </c>
      <c r="K16" s="27">
        <f>SUM(K13:K15)</f>
        <v>3</v>
      </c>
      <c r="L16" s="28"/>
      <c r="M16" s="28"/>
    </row>
    <row r="17" spans="1:13" s="43" customFormat="1" ht="27.75">
      <c r="A17" s="8" t="str">
        <f>+'ส1-เกษตร'!A8</f>
        <v>3. การบริการวิชาการ</v>
      </c>
      <c r="B17" s="39"/>
      <c r="C17" s="40"/>
      <c r="D17" s="32"/>
      <c r="E17" s="32"/>
      <c r="F17" s="32"/>
      <c r="G17" s="32"/>
      <c r="H17" s="41"/>
      <c r="I17" s="41"/>
      <c r="J17" s="41"/>
      <c r="K17" s="41"/>
      <c r="L17" s="42"/>
      <c r="M17" s="42"/>
    </row>
    <row r="18" spans="1:13" ht="27.75">
      <c r="A18" s="14" t="s">
        <v>196</v>
      </c>
      <c r="B18" s="36">
        <v>1</v>
      </c>
      <c r="C18" s="37">
        <f>+'3.1ผลงานคณะ'!AK130</f>
        <v>0</v>
      </c>
      <c r="D18" s="17"/>
      <c r="E18" s="17">
        <f>C18</f>
        <v>0</v>
      </c>
      <c r="F18" s="17"/>
      <c r="G18" s="18">
        <f>SUM(D18:F18)</f>
        <v>0</v>
      </c>
      <c r="H18" s="38"/>
      <c r="I18" s="38">
        <v>1</v>
      </c>
      <c r="J18" s="38"/>
      <c r="K18" s="20">
        <f>SUM(H18:J18)</f>
        <v>1</v>
      </c>
      <c r="L18" s="1"/>
      <c r="M18" s="1"/>
    </row>
    <row r="19" spans="1:13" s="29" customFormat="1" ht="27.75">
      <c r="A19" s="23" t="s">
        <v>78</v>
      </c>
      <c r="B19" s="24">
        <f>SUM(B18:B18)</f>
        <v>1</v>
      </c>
      <c r="C19" s="25">
        <f>SUM(C18:C18)/B19</f>
        <v>0</v>
      </c>
      <c r="D19" s="26" t="e">
        <f>SUM(D18:D18)/H19</f>
        <v>#DIV/0!</v>
      </c>
      <c r="E19" s="26">
        <f>SUM(E18:E18)/I19</f>
        <v>0</v>
      </c>
      <c r="F19" s="26" t="e">
        <f>SUM(F18:F18)/J19</f>
        <v>#DIV/0!</v>
      </c>
      <c r="G19" s="26">
        <f>SUM(G18:G18)/K19</f>
        <v>0</v>
      </c>
      <c r="H19" s="27">
        <f>SUM(H18:H18)</f>
        <v>0</v>
      </c>
      <c r="I19" s="27">
        <f>SUM(I18:I18)</f>
        <v>1</v>
      </c>
      <c r="J19" s="27">
        <f>SUM(J18:J18)</f>
        <v>0</v>
      </c>
      <c r="K19" s="27">
        <f>SUM(K18:K18)</f>
        <v>1</v>
      </c>
      <c r="L19" s="28"/>
      <c r="M19" s="28"/>
    </row>
    <row r="20" spans="1:13" s="43" customFormat="1" ht="27.75">
      <c r="A20" s="8" t="str">
        <f>+'ส1-เกษตร'!A9</f>
        <v xml:space="preserve">4. การทำนุบำรุงศิลปะและวัฒนธรรม  </v>
      </c>
      <c r="B20" s="39"/>
      <c r="C20" s="40"/>
      <c r="D20" s="32"/>
      <c r="E20" s="32"/>
      <c r="F20" s="32"/>
      <c r="G20" s="32"/>
      <c r="H20" s="41"/>
      <c r="I20" s="41"/>
      <c r="J20" s="41"/>
      <c r="K20" s="41"/>
      <c r="L20" s="42"/>
      <c r="M20" s="42"/>
    </row>
    <row r="21" spans="1:13" ht="27.75">
      <c r="A21" s="14" t="s">
        <v>197</v>
      </c>
      <c r="B21" s="36">
        <v>1</v>
      </c>
      <c r="C21" s="37">
        <f>+'3.1ผลงานคณะ'!AK138</f>
        <v>0</v>
      </c>
      <c r="D21" s="17"/>
      <c r="E21" s="17">
        <f>C21</f>
        <v>0</v>
      </c>
      <c r="F21" s="17"/>
      <c r="G21" s="18">
        <f t="shared" ref="G21" si="4">SUM(D21:F21)</f>
        <v>0</v>
      </c>
      <c r="H21" s="38"/>
      <c r="I21" s="38">
        <v>1</v>
      </c>
      <c r="J21" s="38"/>
      <c r="K21" s="20">
        <f t="shared" ref="K21" si="5">SUM(H21:J21)</f>
        <v>1</v>
      </c>
      <c r="L21" s="1"/>
      <c r="M21" s="1"/>
    </row>
    <row r="22" spans="1:13" s="29" customFormat="1" ht="27.75">
      <c r="A22" s="23" t="s">
        <v>78</v>
      </c>
      <c r="B22" s="24">
        <f>SUM(B21:B21)</f>
        <v>1</v>
      </c>
      <c r="C22" s="25">
        <f>SUM(C21:C21)/B22</f>
        <v>0</v>
      </c>
      <c r="D22" s="26" t="e">
        <f>SUM(D21:D21)/H22</f>
        <v>#DIV/0!</v>
      </c>
      <c r="E22" s="26">
        <f>SUM(E21:E21)/I22</f>
        <v>0</v>
      </c>
      <c r="F22" s="26" t="e">
        <f>SUM(F21:F21)/J22</f>
        <v>#DIV/0!</v>
      </c>
      <c r="G22" s="26">
        <f>SUM(G21:G21)/K22</f>
        <v>0</v>
      </c>
      <c r="H22" s="27">
        <f>SUM(H21:H21)</f>
        <v>0</v>
      </c>
      <c r="I22" s="27">
        <f>SUM(I21:I21)</f>
        <v>1</v>
      </c>
      <c r="J22" s="27">
        <f>SUM(J21:J21)</f>
        <v>0</v>
      </c>
      <c r="K22" s="27">
        <f>SUM(K21:K21)</f>
        <v>1</v>
      </c>
      <c r="L22" s="28"/>
      <c r="M22" s="28"/>
    </row>
    <row r="23" spans="1:13" s="43" customFormat="1" ht="27.75">
      <c r="A23" s="8" t="str">
        <f>+'ส1-เกษตร'!A10</f>
        <v>5. การบริหารจัดการ</v>
      </c>
      <c r="B23" s="39"/>
      <c r="C23" s="40"/>
      <c r="D23" s="32"/>
      <c r="E23" s="32"/>
      <c r="F23" s="32"/>
      <c r="G23" s="32"/>
      <c r="H23" s="41"/>
      <c r="I23" s="41"/>
      <c r="J23" s="41"/>
      <c r="K23" s="41"/>
      <c r="L23" s="42"/>
      <c r="M23" s="42"/>
    </row>
    <row r="24" spans="1:13" ht="65.25">
      <c r="A24" s="14" t="s">
        <v>198</v>
      </c>
      <c r="B24" s="36">
        <v>1</v>
      </c>
      <c r="C24" s="37">
        <f>+'3.1ผลงานคณะ'!AK147</f>
        <v>0</v>
      </c>
      <c r="D24" s="17"/>
      <c r="E24" s="17">
        <f>C24</f>
        <v>0</v>
      </c>
      <c r="F24" s="17"/>
      <c r="G24" s="18">
        <f>SUM(D24:F24)</f>
        <v>0</v>
      </c>
      <c r="H24" s="38"/>
      <c r="I24" s="38">
        <v>1</v>
      </c>
      <c r="J24" s="38"/>
      <c r="K24" s="20">
        <f>SUM(H24:J24)</f>
        <v>1</v>
      </c>
      <c r="L24" s="1"/>
      <c r="M24" s="1"/>
    </row>
    <row r="25" spans="1:13" ht="27.75">
      <c r="A25" s="14" t="s">
        <v>199</v>
      </c>
      <c r="B25" s="36">
        <v>1</v>
      </c>
      <c r="C25" s="37">
        <f>+'3.1ผลงานคณะ'!AK155</f>
        <v>0</v>
      </c>
      <c r="D25" s="17"/>
      <c r="E25" s="17">
        <f>C25</f>
        <v>0</v>
      </c>
      <c r="F25" s="17"/>
      <c r="G25" s="18">
        <f>SUM(D25:F25)</f>
        <v>0</v>
      </c>
      <c r="H25" s="38"/>
      <c r="I25" s="38">
        <v>1</v>
      </c>
      <c r="J25" s="38"/>
      <c r="K25" s="20">
        <f>SUM(H25:J25)</f>
        <v>1</v>
      </c>
      <c r="L25" s="1"/>
      <c r="M25" s="1"/>
    </row>
    <row r="26" spans="1:13" s="29" customFormat="1" ht="27.75">
      <c r="A26" s="23" t="s">
        <v>78</v>
      </c>
      <c r="B26" s="24">
        <f>SUM(B24:B25)</f>
        <v>2</v>
      </c>
      <c r="C26" s="25">
        <f>SUM(C24:C25)/B26</f>
        <v>0</v>
      </c>
      <c r="D26" s="26" t="e">
        <f>SUM(D24:D25)/H26</f>
        <v>#DIV/0!</v>
      </c>
      <c r="E26" s="26">
        <f>SUM(E24:E25)/I26</f>
        <v>0</v>
      </c>
      <c r="F26" s="26" t="e">
        <f>SUM(F24:F25)/J26</f>
        <v>#DIV/0!</v>
      </c>
      <c r="G26" s="26">
        <f>SUM(G24:G25)/K26</f>
        <v>0</v>
      </c>
      <c r="H26" s="27">
        <f>SUM(H24:H25)</f>
        <v>0</v>
      </c>
      <c r="I26" s="27">
        <f>SUM(I24:I25)</f>
        <v>2</v>
      </c>
      <c r="J26" s="27">
        <f>SUM(J24:J25)</f>
        <v>0</v>
      </c>
      <c r="K26" s="27">
        <f>SUM(K24:K25)</f>
        <v>2</v>
      </c>
      <c r="L26" s="28"/>
      <c r="M26" s="28"/>
    </row>
    <row r="27" spans="1:13" s="29" customFormat="1" ht="27.75">
      <c r="A27" s="79" t="s">
        <v>79</v>
      </c>
      <c r="B27" s="80">
        <f>SUM(B11,B16,B19,B22,B26)</f>
        <v>13</v>
      </c>
      <c r="C27" s="81" t="e">
        <f>SUM(C5:C10,C13:C15,C18,C21,C24:C25)/B27</f>
        <v>#DIV/0!</v>
      </c>
      <c r="D27" s="81" t="e">
        <f>SUM(D5:D10,D13:D15,D18,D21,D24:D25)/H27</f>
        <v>#DIV/0!</v>
      </c>
      <c r="E27" s="81">
        <f>SUM(E5:E10,E13:E15,E18,E21,E24:E25)/I27</f>
        <v>0</v>
      </c>
      <c r="F27" s="81" t="e">
        <f>SUM(F5:F10,F13:F15,F18,F21,F24:F25)/J27</f>
        <v>#DIV/0!</v>
      </c>
      <c r="G27" s="81" t="e">
        <f>SUM(G5:G10,G13:G15,G18,G21,G24:G25)/K27</f>
        <v>#DIV/0!</v>
      </c>
      <c r="H27" s="80">
        <f t="shared" ref="H27:J27" si="6">SUM(H11,H16,H19,H22,H26)</f>
        <v>4</v>
      </c>
      <c r="I27" s="82">
        <f>SUM(I11,I16,I19,I22,I26)</f>
        <v>7</v>
      </c>
      <c r="J27" s="80">
        <f t="shared" si="6"/>
        <v>2</v>
      </c>
      <c r="K27" s="82">
        <f>SUM(K11,K16,K19,K22,K26)</f>
        <v>13</v>
      </c>
      <c r="L27" s="28"/>
      <c r="M27" s="28"/>
    </row>
    <row r="28" spans="1:13">
      <c r="A28" s="44"/>
      <c r="C28" s="46"/>
      <c r="D28" s="47"/>
      <c r="E28" s="47"/>
      <c r="F28" s="47"/>
      <c r="G28" s="47"/>
    </row>
    <row r="29" spans="1:13">
      <c r="A29" s="44"/>
      <c r="C29" s="46"/>
      <c r="D29" s="48"/>
      <c r="E29" s="48"/>
      <c r="F29" s="48"/>
      <c r="G29" s="48"/>
    </row>
    <row r="30" spans="1:13">
      <c r="A30" s="44"/>
      <c r="C30" s="46"/>
      <c r="D30" s="49"/>
      <c r="E30" s="48"/>
      <c r="F30" s="48"/>
      <c r="G30" s="48"/>
    </row>
    <row r="31" spans="1:13">
      <c r="A31" s="44"/>
      <c r="C31" s="46"/>
      <c r="D31" s="48"/>
      <c r="E31" s="48"/>
      <c r="F31" s="48"/>
      <c r="G31" s="48"/>
    </row>
    <row r="32" spans="1:13" s="45" customFormat="1">
      <c r="A32" s="44"/>
      <c r="C32" s="46"/>
      <c r="D32" s="48"/>
      <c r="E32" s="48"/>
      <c r="F32" s="48"/>
      <c r="G32" s="49"/>
      <c r="L32" s="5"/>
      <c r="M32" s="5"/>
    </row>
    <row r="33" spans="1:13" s="45" customFormat="1">
      <c r="A33" s="44"/>
      <c r="C33" s="46"/>
      <c r="D33" s="48"/>
      <c r="E33" s="49"/>
      <c r="F33" s="48"/>
      <c r="G33" s="48"/>
      <c r="L33" s="5"/>
      <c r="M33" s="5"/>
    </row>
    <row r="34" spans="1:13" s="45" customFormat="1">
      <c r="A34" s="44"/>
      <c r="C34" s="46"/>
      <c r="D34" s="48"/>
      <c r="E34" s="48"/>
      <c r="F34" s="48"/>
      <c r="G34" s="49"/>
      <c r="L34" s="5"/>
      <c r="M34" s="5"/>
    </row>
    <row r="35" spans="1:13" s="45" customFormat="1">
      <c r="A35" s="44"/>
      <c r="C35" s="46"/>
      <c r="D35" s="48"/>
      <c r="E35" s="48"/>
      <c r="F35" s="48"/>
      <c r="G35" s="48"/>
      <c r="L35" s="5"/>
      <c r="M35" s="5"/>
    </row>
    <row r="36" spans="1:13" s="45" customFormat="1">
      <c r="A36" s="44"/>
      <c r="C36" s="46"/>
      <c r="D36" s="48"/>
      <c r="E36" s="49"/>
      <c r="F36" s="48"/>
      <c r="G36" s="48"/>
      <c r="L36" s="5"/>
      <c r="M36" s="5"/>
    </row>
    <row r="37" spans="1:13" s="45" customFormat="1">
      <c r="A37" s="44"/>
      <c r="C37" s="46"/>
      <c r="D37" s="47"/>
      <c r="E37" s="47"/>
      <c r="F37" s="47"/>
      <c r="G37" s="47"/>
      <c r="L37" s="5"/>
      <c r="M37" s="5"/>
    </row>
    <row r="38" spans="1:13" s="45" customFormat="1">
      <c r="A38" s="44"/>
      <c r="C38" s="46"/>
      <c r="D38" s="48"/>
      <c r="E38" s="48"/>
      <c r="F38" s="48"/>
      <c r="G38" s="48"/>
      <c r="L38" s="5"/>
      <c r="M38" s="5"/>
    </row>
    <row r="39" spans="1:13" s="45" customFormat="1">
      <c r="A39" s="44"/>
      <c r="C39" s="46"/>
      <c r="D39" s="49"/>
      <c r="E39" s="48"/>
      <c r="F39" s="48"/>
      <c r="G39" s="48"/>
      <c r="L39" s="5"/>
      <c r="M39" s="5"/>
    </row>
    <row r="40" spans="1:13" s="45" customFormat="1">
      <c r="A40" s="44"/>
      <c r="C40" s="46"/>
      <c r="D40" s="48"/>
      <c r="E40" s="48"/>
      <c r="F40" s="48"/>
      <c r="G40" s="48"/>
      <c r="L40" s="5"/>
      <c r="M40" s="5"/>
    </row>
    <row r="41" spans="1:13" s="45" customFormat="1">
      <c r="A41" s="44"/>
      <c r="C41" s="46"/>
      <c r="D41" s="48"/>
      <c r="E41" s="48"/>
      <c r="F41" s="48"/>
      <c r="G41" s="48"/>
      <c r="L41" s="5"/>
      <c r="M41" s="5"/>
    </row>
    <row r="42" spans="1:13" s="45" customFormat="1">
      <c r="A42" s="44"/>
      <c r="C42" s="46"/>
      <c r="D42" s="48"/>
      <c r="E42" s="48"/>
      <c r="F42" s="48"/>
      <c r="G42" s="48"/>
      <c r="L42" s="5"/>
      <c r="M42" s="5"/>
    </row>
    <row r="43" spans="1:13" s="45" customFormat="1">
      <c r="A43" s="44"/>
      <c r="C43" s="46"/>
      <c r="D43" s="47"/>
      <c r="E43" s="47"/>
      <c r="F43" s="47"/>
      <c r="G43" s="44"/>
      <c r="L43" s="5"/>
      <c r="M43" s="5"/>
    </row>
    <row r="44" spans="1:13" s="45" customFormat="1">
      <c r="A44" s="44"/>
      <c r="C44" s="46"/>
      <c r="D44" s="48"/>
      <c r="E44" s="48"/>
      <c r="F44" s="48"/>
      <c r="G44" s="48"/>
      <c r="L44" s="5"/>
      <c r="M44" s="5"/>
    </row>
    <row r="45" spans="1:13" s="45" customFormat="1">
      <c r="A45" s="44"/>
      <c r="C45" s="46"/>
      <c r="D45" s="49"/>
      <c r="E45" s="48"/>
      <c r="F45" s="48"/>
      <c r="G45" s="48"/>
      <c r="L45" s="5"/>
      <c r="M45" s="5"/>
    </row>
    <row r="46" spans="1:13" s="45" customFormat="1">
      <c r="A46" s="44"/>
      <c r="C46" s="46"/>
      <c r="D46" s="49"/>
      <c r="E46" s="48"/>
      <c r="F46" s="48"/>
      <c r="G46" s="48"/>
      <c r="L46" s="5"/>
      <c r="M46" s="5"/>
    </row>
    <row r="47" spans="1:13" s="45" customFormat="1">
      <c r="A47" s="44"/>
      <c r="C47" s="46"/>
      <c r="D47" s="49"/>
      <c r="E47" s="48"/>
      <c r="F47" s="48"/>
      <c r="G47" s="48"/>
      <c r="L47" s="5"/>
      <c r="M47" s="5"/>
    </row>
    <row r="48" spans="1:13" s="45" customFormat="1">
      <c r="A48" s="44"/>
      <c r="C48" s="46"/>
      <c r="D48" s="49"/>
      <c r="E48" s="48"/>
      <c r="F48" s="48"/>
      <c r="G48" s="48"/>
      <c r="L48" s="5"/>
      <c r="M48" s="5"/>
    </row>
    <row r="49" spans="1:13" s="45" customFormat="1">
      <c r="A49" s="44"/>
      <c r="C49" s="46"/>
      <c r="D49" s="48"/>
      <c r="E49" s="48"/>
      <c r="F49" s="48"/>
      <c r="G49" s="49"/>
      <c r="L49" s="5"/>
      <c r="M49" s="5"/>
    </row>
    <row r="50" spans="1:13" s="45" customFormat="1">
      <c r="A50" s="44"/>
      <c r="C50" s="46"/>
      <c r="D50" s="48"/>
      <c r="E50" s="48"/>
      <c r="F50" s="48"/>
      <c r="G50" s="49"/>
      <c r="L50" s="5"/>
      <c r="M50" s="5"/>
    </row>
    <row r="51" spans="1:13" s="45" customFormat="1">
      <c r="A51" s="44"/>
      <c r="C51" s="46"/>
      <c r="D51" s="48"/>
      <c r="E51" s="48"/>
      <c r="F51" s="48"/>
      <c r="G51" s="49"/>
      <c r="L51" s="5"/>
      <c r="M51" s="5"/>
    </row>
    <row r="52" spans="1:13" s="45" customFormat="1">
      <c r="A52" s="44"/>
      <c r="C52" s="46"/>
      <c r="D52" s="48"/>
      <c r="E52" s="48"/>
      <c r="F52" s="48"/>
      <c r="G52" s="49"/>
      <c r="L52" s="5"/>
      <c r="M52" s="5"/>
    </row>
    <row r="53" spans="1:13" s="45" customFormat="1">
      <c r="A53" s="44"/>
      <c r="C53" s="46"/>
      <c r="D53" s="48"/>
      <c r="E53" s="49"/>
      <c r="F53" s="48"/>
      <c r="G53" s="48"/>
      <c r="L53" s="5"/>
      <c r="M53" s="5"/>
    </row>
    <row r="54" spans="1:13" s="45" customFormat="1">
      <c r="A54" s="44"/>
      <c r="C54" s="46"/>
      <c r="D54" s="48"/>
      <c r="E54" s="49"/>
      <c r="F54" s="48"/>
      <c r="G54" s="48"/>
      <c r="L54" s="5"/>
      <c r="M54" s="5"/>
    </row>
    <row r="55" spans="1:13" s="45" customFormat="1">
      <c r="A55" s="44"/>
      <c r="C55" s="46"/>
      <c r="D55" s="49"/>
      <c r="E55" s="48"/>
      <c r="F55" s="48"/>
      <c r="G55" s="48"/>
      <c r="L55" s="5"/>
      <c r="M55" s="5"/>
    </row>
    <row r="56" spans="1:13" s="45" customFormat="1">
      <c r="A56" s="44"/>
      <c r="C56" s="46"/>
      <c r="D56" s="48"/>
      <c r="E56" s="49"/>
      <c r="F56" s="48"/>
      <c r="G56" s="48"/>
      <c r="L56" s="5"/>
      <c r="M56" s="5"/>
    </row>
    <row r="57" spans="1:13" s="45" customFormat="1">
      <c r="A57" s="44"/>
      <c r="C57" s="46"/>
      <c r="D57" s="50"/>
      <c r="E57" s="50"/>
      <c r="F57" s="48"/>
      <c r="G57" s="50"/>
      <c r="L57" s="5"/>
      <c r="M57" s="5"/>
    </row>
    <row r="58" spans="1:13" s="45" customFormat="1">
      <c r="A58" s="44"/>
      <c r="C58" s="46"/>
      <c r="D58" s="48"/>
      <c r="E58" s="48"/>
      <c r="F58" s="48"/>
      <c r="G58" s="48"/>
      <c r="L58" s="5"/>
      <c r="M58" s="5"/>
    </row>
    <row r="59" spans="1:13" s="45" customFormat="1">
      <c r="A59" s="44"/>
      <c r="C59" s="46"/>
      <c r="D59" s="47"/>
      <c r="E59" s="47"/>
      <c r="F59" s="47"/>
      <c r="G59" s="47"/>
      <c r="L59" s="5"/>
      <c r="M59" s="5"/>
    </row>
    <row r="60" spans="1:13" s="45" customFormat="1">
      <c r="A60" s="44"/>
      <c r="C60" s="46"/>
      <c r="D60" s="48"/>
      <c r="E60" s="48"/>
      <c r="F60" s="48"/>
      <c r="G60" s="48"/>
      <c r="L60" s="5"/>
      <c r="M60" s="5"/>
    </row>
    <row r="61" spans="1:13" s="45" customFormat="1">
      <c r="A61" s="44"/>
      <c r="C61" s="46"/>
      <c r="D61" s="49"/>
      <c r="E61" s="48"/>
      <c r="F61" s="48"/>
      <c r="G61" s="48"/>
      <c r="L61" s="5"/>
      <c r="M61" s="5"/>
    </row>
    <row r="62" spans="1:13" s="45" customFormat="1">
      <c r="A62" s="44"/>
      <c r="C62" s="46"/>
      <c r="D62" s="49"/>
      <c r="E62" s="48"/>
      <c r="F62" s="48"/>
      <c r="G62" s="48"/>
      <c r="L62" s="5"/>
      <c r="M62" s="5"/>
    </row>
    <row r="63" spans="1:13" s="45" customFormat="1">
      <c r="A63" s="5"/>
      <c r="C63" s="46"/>
      <c r="D63" s="48"/>
      <c r="E63" s="48"/>
      <c r="F63" s="48"/>
      <c r="G63" s="49"/>
      <c r="L63" s="5"/>
      <c r="M63" s="5"/>
    </row>
    <row r="64" spans="1:13" s="45" customFormat="1">
      <c r="A64" s="5"/>
      <c r="D64" s="50"/>
      <c r="E64" s="50"/>
      <c r="F64" s="48"/>
      <c r="G64" s="49"/>
      <c r="L64" s="5"/>
      <c r="M64" s="5"/>
    </row>
    <row r="65" spans="1:13" s="45" customFormat="1">
      <c r="A65" s="5"/>
      <c r="D65" s="48"/>
      <c r="E65" s="48"/>
      <c r="F65" s="48"/>
      <c r="G65" s="49"/>
      <c r="L65" s="5"/>
      <c r="M65" s="5"/>
    </row>
    <row r="66" spans="1:13" s="45" customFormat="1">
      <c r="A66" s="5"/>
      <c r="D66" s="47"/>
      <c r="E66" s="47"/>
      <c r="F66" s="47"/>
      <c r="G66" s="47"/>
      <c r="L66" s="5"/>
      <c r="M66" s="5"/>
    </row>
    <row r="67" spans="1:13" s="45" customFormat="1">
      <c r="A67" s="5"/>
      <c r="D67" s="48"/>
      <c r="E67" s="48"/>
      <c r="F67" s="48"/>
      <c r="G67" s="48"/>
      <c r="L67" s="5"/>
      <c r="M67" s="5"/>
    </row>
    <row r="68" spans="1:13" s="45" customFormat="1">
      <c r="A68" s="5"/>
      <c r="D68" s="49"/>
      <c r="E68" s="48"/>
      <c r="F68" s="48"/>
      <c r="G68" s="48"/>
      <c r="L68" s="5"/>
      <c r="M68" s="5"/>
    </row>
    <row r="69" spans="1:13" s="45" customFormat="1">
      <c r="A69" s="5"/>
      <c r="D69" s="49"/>
      <c r="E69" s="48"/>
      <c r="F69" s="48"/>
      <c r="G69" s="48"/>
      <c r="L69" s="5"/>
      <c r="M69" s="5"/>
    </row>
    <row r="70" spans="1:13" s="45" customFormat="1">
      <c r="A70" s="5"/>
      <c r="D70" s="48"/>
      <c r="E70" s="49"/>
      <c r="F70" s="48"/>
      <c r="G70" s="48"/>
      <c r="L70" s="5"/>
      <c r="M70" s="5"/>
    </row>
    <row r="71" spans="1:13" s="45" customFormat="1">
      <c r="A71" s="5"/>
      <c r="D71" s="47"/>
      <c r="E71" s="47"/>
      <c r="F71" s="47"/>
      <c r="G71" s="44"/>
      <c r="L71" s="5"/>
      <c r="M71" s="5"/>
    </row>
    <row r="72" spans="1:13" s="45" customFormat="1">
      <c r="A72" s="5"/>
      <c r="D72" s="47"/>
      <c r="E72" s="47"/>
      <c r="F72" s="51"/>
      <c r="G72" s="47"/>
      <c r="L72" s="5"/>
      <c r="M72" s="5"/>
    </row>
    <row r="73" spans="1:13" s="45" customFormat="1">
      <c r="A73" s="5"/>
      <c r="D73" s="48"/>
      <c r="E73" s="48"/>
      <c r="F73" s="48"/>
      <c r="G73" s="48"/>
      <c r="L73" s="5"/>
      <c r="M73" s="5"/>
    </row>
  </sheetData>
  <mergeCells count="3">
    <mergeCell ref="A2:A3"/>
    <mergeCell ref="D2:G2"/>
    <mergeCell ref="H2:K2"/>
  </mergeCells>
  <pageMargins left="0.7" right="0.7" top="0.75" bottom="0.75" header="0.3" footer="0.3"/>
  <pageSetup orientation="portrait" horizont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"/>
  <sheetViews>
    <sheetView zoomScale="136" zoomScaleNormal="136" workbookViewId="0">
      <selection activeCell="D10" sqref="D10"/>
    </sheetView>
  </sheetViews>
  <sheetFormatPr defaultColWidth="10" defaultRowHeight="23.25"/>
  <cols>
    <col min="1" max="1" width="31.375" style="74" customWidth="1"/>
    <col min="2" max="2" width="8" style="74" customWidth="1"/>
    <col min="3" max="3" width="9.25" style="74" customWidth="1"/>
    <col min="4" max="4" width="9.5" style="74" customWidth="1"/>
    <col min="5" max="5" width="9.125" style="74" customWidth="1"/>
    <col min="6" max="6" width="11.125" style="78" customWidth="1"/>
    <col min="7" max="7" width="18.25" style="77" customWidth="1"/>
    <col min="8" max="16384" width="10" style="68"/>
  </cols>
  <sheetData>
    <row r="1" spans="1:7" ht="24">
      <c r="A1" s="1385" t="s">
        <v>186</v>
      </c>
      <c r="B1" s="1385"/>
      <c r="C1" s="1385"/>
      <c r="D1" s="1385"/>
      <c r="E1" s="1385"/>
      <c r="F1" s="1385"/>
      <c r="G1" s="1385"/>
    </row>
    <row r="2" spans="1:7" ht="24" customHeight="1">
      <c r="A2" s="70" t="s">
        <v>184</v>
      </c>
      <c r="B2" s="69"/>
      <c r="C2" s="70" t="s">
        <v>205</v>
      </c>
      <c r="D2" s="93"/>
      <c r="E2" s="93"/>
      <c r="F2" s="93"/>
      <c r="G2" s="93"/>
    </row>
    <row r="3" spans="1:7" ht="16.5" customHeight="1">
      <c r="A3" s="1399"/>
      <c r="B3" s="1400"/>
      <c r="C3" s="1401"/>
      <c r="D3" s="1400"/>
      <c r="E3" s="1400"/>
      <c r="F3" s="1400"/>
      <c r="G3" s="1400"/>
    </row>
    <row r="4" spans="1:7" ht="26.25" customHeight="1">
      <c r="A4" s="1381" t="s">
        <v>0</v>
      </c>
      <c r="B4" s="1378" t="s">
        <v>61</v>
      </c>
      <c r="C4" s="1379"/>
      <c r="D4" s="1379"/>
      <c r="E4" s="1379"/>
      <c r="F4" s="1380"/>
      <c r="G4" s="1383" t="s">
        <v>62</v>
      </c>
    </row>
    <row r="5" spans="1:7" ht="24">
      <c r="A5" s="1381"/>
      <c r="B5" s="85" t="s">
        <v>2</v>
      </c>
      <c r="C5" s="85" t="s">
        <v>63</v>
      </c>
      <c r="D5" s="85" t="s">
        <v>64</v>
      </c>
      <c r="E5" s="85" t="s">
        <v>65</v>
      </c>
      <c r="F5" s="86" t="s">
        <v>66</v>
      </c>
      <c r="G5" s="1387"/>
    </row>
    <row r="6" spans="1:7" s="72" customFormat="1" ht="27.75">
      <c r="A6" s="87" t="s">
        <v>21</v>
      </c>
      <c r="B6" s="88">
        <v>6</v>
      </c>
      <c r="C6" s="89" t="e">
        <f>+'ส 1-1-ศ.ประยุกต์'!D11</f>
        <v>#DIV/0!</v>
      </c>
      <c r="D6" s="89">
        <f>+'ส 1-1-ศ.ประยุกต์'!E11</f>
        <v>0</v>
      </c>
      <c r="E6" s="89" t="e">
        <f>+'ส 1-1-ศ.ประยุกต์'!F11</f>
        <v>#DIV/0!</v>
      </c>
      <c r="F6" s="89" t="e">
        <f>+'ส 1-1-ศ.ประยุกต์'!G11</f>
        <v>#DIV/0!</v>
      </c>
      <c r="G6" s="71" t="e">
        <f>IF(F6&lt;1.51,"ต้องปรับปรุงเร่งด่วน",IF(F6&lt;2.51,"ต้องปรับปรุง",IF(F6&lt;3.51,"พอใช้",IF(F6&lt;4.51,"ดี",IF(F6&gt;=4.51,"ดีมาก")))))</f>
        <v>#DIV/0!</v>
      </c>
    </row>
    <row r="7" spans="1:7" s="73" customFormat="1" ht="27.75">
      <c r="A7" s="87" t="s">
        <v>42</v>
      </c>
      <c r="B7" s="88">
        <v>3</v>
      </c>
      <c r="C7" s="89" t="e">
        <f>+'ส 1-1-ศ.ประยุกต์'!D16</f>
        <v>#DIV/0!</v>
      </c>
      <c r="D7" s="89">
        <f>+'ส 1-1-ศ.ประยุกต์'!E16</f>
        <v>0</v>
      </c>
      <c r="E7" s="89" t="e">
        <f>+'ส 1-1-ศ.ประยุกต์'!F16</f>
        <v>#DIV/0!</v>
      </c>
      <c r="F7" s="89" t="e">
        <f>+'ส 1-1-ศ.ประยุกต์'!G16</f>
        <v>#DIV/0!</v>
      </c>
      <c r="G7" s="71" t="e">
        <f>IF(F7&lt;1.51,"ต้องปรับปรุงเร่งด่วน",IF(F7&lt;2.51,"ต้องปรับปรุง",IF(F7&lt;3.51,"พอใช้",IF(F7&lt;4.51,"ดี",IF(F7&gt;=4.51,"ดีมาก")))))</f>
        <v>#DIV/0!</v>
      </c>
    </row>
    <row r="8" spans="1:7" s="73" customFormat="1" ht="27.75">
      <c r="A8" s="87" t="s">
        <v>49</v>
      </c>
      <c r="B8" s="88">
        <v>1</v>
      </c>
      <c r="C8" s="89">
        <v>0</v>
      </c>
      <c r="D8" s="89">
        <f>+'ส 1-1-ศ.ประยุกต์'!E19</f>
        <v>0</v>
      </c>
      <c r="E8" s="89">
        <v>0</v>
      </c>
      <c r="F8" s="89">
        <f>+'ส 1-1-ศ.ประยุกต์'!G19</f>
        <v>0</v>
      </c>
      <c r="G8" s="71" t="str">
        <f t="shared" ref="G8:G11" si="0">IF(F8&lt;1.51,"ต้องปรับปรุงเร่งด่วน",IF(F8&lt;2.51,"ต้องปรับปรุง",IF(F8&lt;3.51,"พอใช้",IF(F8&lt;4.51,"ดี",IF(F8&gt;=4.51,"ดีมาก")))))</f>
        <v>ต้องปรับปรุงเร่งด่วน</v>
      </c>
    </row>
    <row r="9" spans="1:7" s="73" customFormat="1" ht="27.75">
      <c r="A9" s="87" t="s">
        <v>52</v>
      </c>
      <c r="B9" s="88">
        <v>1</v>
      </c>
      <c r="C9" s="89">
        <v>0</v>
      </c>
      <c r="D9" s="89">
        <f>+'ส 1-1-ศ.ประยุกต์'!E22</f>
        <v>0</v>
      </c>
      <c r="E9" s="89">
        <v>0</v>
      </c>
      <c r="F9" s="89">
        <f>+'ส 1-1-ศ.ประยุกต์'!G22</f>
        <v>0</v>
      </c>
      <c r="G9" s="71" t="str">
        <f t="shared" si="0"/>
        <v>ต้องปรับปรุงเร่งด่วน</v>
      </c>
    </row>
    <row r="10" spans="1:7" s="73" customFormat="1" ht="27.75">
      <c r="A10" s="90" t="s">
        <v>55</v>
      </c>
      <c r="B10" s="91">
        <v>2</v>
      </c>
      <c r="C10" s="92">
        <v>0</v>
      </c>
      <c r="D10" s="92">
        <f>+'ส 1-1-ศ.ประยุกต์'!E26</f>
        <v>0</v>
      </c>
      <c r="E10" s="92">
        <v>0</v>
      </c>
      <c r="F10" s="92">
        <f>+'ส 1-1-ศ.ประยุกต์'!G26</f>
        <v>0</v>
      </c>
      <c r="G10" s="84" t="str">
        <f t="shared" si="0"/>
        <v>ต้องปรับปรุงเร่งด่วน</v>
      </c>
    </row>
    <row r="11" spans="1:7" ht="24">
      <c r="A11" s="94" t="s">
        <v>67</v>
      </c>
      <c r="B11" s="94">
        <v>13</v>
      </c>
      <c r="C11" s="95" t="e">
        <f>+'ส 1-1-ศ.ประยุกต์'!D27</f>
        <v>#DIV/0!</v>
      </c>
      <c r="D11" s="95">
        <f>+'ส 1-1-ศ.ประยุกต์'!E27</f>
        <v>0</v>
      </c>
      <c r="E11" s="95" t="e">
        <f>+'ส 1-1-ศ.ประยุกต์'!F27</f>
        <v>#DIV/0!</v>
      </c>
      <c r="F11" s="95" t="e">
        <f>+'ส 1-1-ศ.ประยุกต์'!G27</f>
        <v>#DIV/0!</v>
      </c>
      <c r="G11" s="96" t="e">
        <f t="shared" si="0"/>
        <v>#DIV/0!</v>
      </c>
    </row>
    <row r="12" spans="1:7">
      <c r="C12" s="75"/>
      <c r="D12" s="75"/>
      <c r="E12" s="75"/>
      <c r="F12" s="76"/>
    </row>
  </sheetData>
  <sheetProtection password="CEE3" sheet="1" objects="1" scenarios="1"/>
  <mergeCells count="5">
    <mergeCell ref="A1:G1"/>
    <mergeCell ref="A3:G3"/>
    <mergeCell ref="A4:A5"/>
    <mergeCell ref="B4:F4"/>
    <mergeCell ref="G4:G5"/>
  </mergeCells>
  <conditionalFormatting sqref="G6:G11">
    <cfRule type="cellIs" dxfId="850" priority="1" stopIfTrue="1" operator="equal">
      <formula>"ต้องปรับปรุงเร่งด่วน"</formula>
    </cfRule>
    <cfRule type="cellIs" dxfId="849" priority="2" stopIfTrue="1" operator="equal">
      <formula>"ต้องปรับปรุง"</formula>
    </cfRule>
    <cfRule type="cellIs" dxfId="848" priority="3" stopIfTrue="1" operator="equal">
      <formula>"ต้องปรับปรุงเร่งด่วน"</formula>
    </cfRule>
    <cfRule type="cellIs" dxfId="847" priority="4" stopIfTrue="1" operator="equal">
      <formula>"ต้องปรับปรุงเร่งด่วน"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31"/>
  <sheetViews>
    <sheetView zoomScale="70" zoomScaleNormal="70" workbookViewId="0">
      <pane xSplit="2" ySplit="4" topLeftCell="C5" activePane="bottomRight" state="frozen"/>
      <selection activeCell="H13" sqref="H13:H14"/>
      <selection pane="topRight" activeCell="H13" sqref="H13:H14"/>
      <selection pane="bottomLeft" activeCell="H13" sqref="H13:H14"/>
      <selection pane="bottomRight" activeCell="Q13" sqref="Q13"/>
    </sheetView>
  </sheetViews>
  <sheetFormatPr defaultRowHeight="17.25"/>
  <cols>
    <col min="1" max="1" width="9.375" style="258" hidden="1" customWidth="1"/>
    <col min="2" max="2" width="17.75" style="494" customWidth="1"/>
    <col min="3" max="3" width="9" style="258"/>
    <col min="4" max="4" width="26.5" style="258" customWidth="1"/>
    <col min="5" max="5" width="9.25" style="258" customWidth="1"/>
    <col min="6" max="6" width="9.25" style="258" hidden="1" customWidth="1"/>
    <col min="7" max="7" width="9.25" style="484" hidden="1" customWidth="1"/>
    <col min="8" max="8" width="13.25" style="258" customWidth="1"/>
    <col min="9" max="11" width="9" style="258" hidden="1" customWidth="1"/>
    <col min="12" max="12" width="9.125" style="258" bestFit="1" customWidth="1"/>
    <col min="13" max="13" width="9" style="258"/>
    <col min="14" max="18" width="9" style="258" customWidth="1"/>
    <col min="19" max="22" width="9" style="258" hidden="1" customWidth="1"/>
    <col min="23" max="30" width="9" style="258" customWidth="1"/>
    <col min="31" max="31" width="10.625" style="258" customWidth="1"/>
    <col min="32" max="32" width="10.625" style="258" hidden="1" customWidth="1"/>
    <col min="33" max="33" width="13.125" style="258" customWidth="1"/>
    <col min="34" max="34" width="11" style="258" customWidth="1"/>
    <col min="35" max="35" width="9.375" style="258" customWidth="1"/>
    <col min="36" max="36" width="9.75" style="258" hidden="1" customWidth="1"/>
    <col min="37" max="37" width="10.875" style="258" hidden="1" customWidth="1"/>
    <col min="38" max="38" width="12.125" style="258" hidden="1" customWidth="1"/>
    <col min="39" max="39" width="12.5" style="258" hidden="1" customWidth="1"/>
    <col min="40" max="16384" width="9" style="258"/>
  </cols>
  <sheetData>
    <row r="1" spans="1:39" ht="33">
      <c r="A1" s="215"/>
      <c r="B1" s="215" t="s">
        <v>324</v>
      </c>
      <c r="C1" s="99"/>
      <c r="D1" s="53"/>
      <c r="E1" s="102"/>
      <c r="F1" s="102"/>
      <c r="G1" s="273"/>
      <c r="H1" s="105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5"/>
      <c r="AC1" s="105"/>
      <c r="AD1" s="180"/>
      <c r="AE1" s="102"/>
      <c r="AF1" s="102"/>
      <c r="AG1" s="102"/>
    </row>
    <row r="2" spans="1:39" ht="26.25" customHeight="1">
      <c r="A2" s="251"/>
      <c r="B2" s="1309" t="s">
        <v>16</v>
      </c>
      <c r="C2" s="1309" t="s">
        <v>1</v>
      </c>
      <c r="D2" s="1310" t="s">
        <v>110</v>
      </c>
      <c r="E2" s="1310" t="s">
        <v>109</v>
      </c>
      <c r="F2" s="1312" t="s">
        <v>5</v>
      </c>
      <c r="G2" s="1312" t="s">
        <v>325</v>
      </c>
      <c r="H2" s="1333" t="s">
        <v>326</v>
      </c>
      <c r="I2" s="1340" t="s">
        <v>327</v>
      </c>
      <c r="J2" s="1341"/>
      <c r="K2" s="1341"/>
      <c r="L2" s="1341"/>
      <c r="M2" s="1341"/>
      <c r="N2" s="1341"/>
      <c r="O2" s="1341"/>
      <c r="P2" s="1341"/>
      <c r="Q2" s="1341"/>
      <c r="R2" s="1341"/>
      <c r="S2" s="1341"/>
      <c r="T2" s="1341"/>
      <c r="U2" s="1341"/>
      <c r="V2" s="1341"/>
      <c r="W2" s="1341"/>
      <c r="X2" s="1341"/>
      <c r="Y2" s="1341"/>
      <c r="Z2" s="1341"/>
      <c r="AA2" s="1341"/>
      <c r="AB2" s="1341"/>
      <c r="AC2" s="1341"/>
      <c r="AD2" s="1341"/>
      <c r="AE2" s="1342"/>
      <c r="AF2" s="350"/>
      <c r="AG2" s="1305" t="s">
        <v>352</v>
      </c>
      <c r="AH2" s="1305" t="s">
        <v>353</v>
      </c>
      <c r="AI2" s="1305" t="s">
        <v>291</v>
      </c>
      <c r="AJ2" s="1308" t="s">
        <v>354</v>
      </c>
      <c r="AK2" s="1308"/>
      <c r="AL2" s="1308"/>
      <c r="AM2" s="1323" t="s">
        <v>355</v>
      </c>
    </row>
    <row r="3" spans="1:39" ht="30.75">
      <c r="A3" s="252"/>
      <c r="B3" s="1310"/>
      <c r="C3" s="1310"/>
      <c r="D3" s="1311"/>
      <c r="E3" s="1311"/>
      <c r="F3" s="1313"/>
      <c r="G3" s="1313"/>
      <c r="H3" s="1339"/>
      <c r="I3" s="1326" t="s">
        <v>212</v>
      </c>
      <c r="J3" s="1328" t="s">
        <v>302</v>
      </c>
      <c r="K3" s="1329"/>
      <c r="L3" s="1330" t="s">
        <v>356</v>
      </c>
      <c r="M3" s="1331"/>
      <c r="N3" s="1330" t="s">
        <v>213</v>
      </c>
      <c r="O3" s="1332"/>
      <c r="P3" s="1331"/>
      <c r="Q3" s="1330" t="s">
        <v>214</v>
      </c>
      <c r="R3" s="1332"/>
      <c r="S3" s="1332"/>
      <c r="T3" s="1332"/>
      <c r="U3" s="1332"/>
      <c r="V3" s="1332"/>
      <c r="W3" s="1331"/>
      <c r="X3" s="1330" t="s">
        <v>215</v>
      </c>
      <c r="Y3" s="1332"/>
      <c r="Z3" s="1332"/>
      <c r="AA3" s="1331"/>
      <c r="AB3" s="351" t="s">
        <v>216</v>
      </c>
      <c r="AC3" s="1333" t="s">
        <v>217</v>
      </c>
      <c r="AD3" s="1335" t="s">
        <v>229</v>
      </c>
      <c r="AE3" s="1337" t="s">
        <v>357</v>
      </c>
      <c r="AF3" s="253"/>
      <c r="AG3" s="1306"/>
      <c r="AH3" s="1306"/>
      <c r="AI3" s="1306"/>
      <c r="AJ3" s="1308"/>
      <c r="AK3" s="1308"/>
      <c r="AL3" s="1308"/>
      <c r="AM3" s="1324"/>
    </row>
    <row r="4" spans="1:39" ht="45.75" customHeight="1">
      <c r="A4" s="252"/>
      <c r="B4" s="1310"/>
      <c r="C4" s="1310"/>
      <c r="D4" s="1311"/>
      <c r="E4" s="1311"/>
      <c r="F4" s="1314"/>
      <c r="G4" s="1314"/>
      <c r="H4" s="1339"/>
      <c r="I4" s="1327"/>
      <c r="J4" s="352">
        <v>2.1</v>
      </c>
      <c r="K4" s="352">
        <v>2.2000000000000002</v>
      </c>
      <c r="L4" s="353">
        <v>2.1</v>
      </c>
      <c r="M4" s="353">
        <v>2.2000000000000002</v>
      </c>
      <c r="N4" s="354">
        <v>3.1</v>
      </c>
      <c r="O4" s="354">
        <v>3.2</v>
      </c>
      <c r="P4" s="354">
        <v>3.3</v>
      </c>
      <c r="Q4" s="354">
        <v>4.0999999999999996</v>
      </c>
      <c r="R4" s="354">
        <v>4.2</v>
      </c>
      <c r="S4" s="355" t="s">
        <v>358</v>
      </c>
      <c r="T4" s="355" t="s">
        <v>359</v>
      </c>
      <c r="U4" s="355" t="s">
        <v>360</v>
      </c>
      <c r="V4" s="355" t="s">
        <v>361</v>
      </c>
      <c r="W4" s="354">
        <v>4.3</v>
      </c>
      <c r="X4" s="354">
        <v>5.0999999999999996</v>
      </c>
      <c r="Y4" s="354">
        <v>5.2</v>
      </c>
      <c r="Z4" s="354">
        <v>5.3</v>
      </c>
      <c r="AA4" s="354">
        <v>5.4</v>
      </c>
      <c r="AB4" s="356">
        <v>6.1</v>
      </c>
      <c r="AC4" s="1334"/>
      <c r="AD4" s="1336"/>
      <c r="AE4" s="1338"/>
      <c r="AF4" s="357"/>
      <c r="AG4" s="1307"/>
      <c r="AH4" s="1307"/>
      <c r="AI4" s="1307"/>
      <c r="AJ4" s="1308"/>
      <c r="AK4" s="1308"/>
      <c r="AL4" s="1308"/>
      <c r="AM4" s="1325"/>
    </row>
    <row r="5" spans="1:39" ht="30.75">
      <c r="A5" s="275"/>
      <c r="B5" s="358" t="s">
        <v>211</v>
      </c>
      <c r="C5" s="276">
        <v>1</v>
      </c>
      <c r="D5" s="359" t="s">
        <v>211</v>
      </c>
      <c r="E5" s="225" t="s">
        <v>328</v>
      </c>
      <c r="F5" s="221">
        <v>48</v>
      </c>
      <c r="G5" s="221" t="s">
        <v>329</v>
      </c>
      <c r="H5" s="277" t="s">
        <v>296</v>
      </c>
      <c r="I5" s="360">
        <v>1</v>
      </c>
      <c r="J5" s="361">
        <v>4.16</v>
      </c>
      <c r="K5" s="362">
        <v>5</v>
      </c>
      <c r="L5" s="363">
        <v>4.1900000000000004</v>
      </c>
      <c r="M5" s="364">
        <v>5</v>
      </c>
      <c r="N5" s="364">
        <v>4</v>
      </c>
      <c r="O5" s="364">
        <v>3</v>
      </c>
      <c r="P5" s="364">
        <v>2</v>
      </c>
      <c r="Q5" s="364">
        <v>4</v>
      </c>
      <c r="R5" s="364">
        <v>5</v>
      </c>
      <c r="S5" s="364">
        <v>5</v>
      </c>
      <c r="T5" s="364">
        <v>5</v>
      </c>
      <c r="U5" s="364">
        <v>5</v>
      </c>
      <c r="V5" s="365" t="s">
        <v>303</v>
      </c>
      <c r="W5" s="364">
        <v>3</v>
      </c>
      <c r="X5" s="364">
        <v>4</v>
      </c>
      <c r="Y5" s="364">
        <v>3</v>
      </c>
      <c r="Z5" s="364">
        <v>3</v>
      </c>
      <c r="AA5" s="364">
        <v>5</v>
      </c>
      <c r="AB5" s="366">
        <v>3</v>
      </c>
      <c r="AC5" s="367">
        <v>13</v>
      </c>
      <c r="AD5" s="224">
        <f>+SUM(N5,O5,P5,Q5,R5,W5,X5,Y5,Z5,AA5,AB5,M5,L5)</f>
        <v>48.19</v>
      </c>
      <c r="AE5" s="368">
        <f>+AD5/AC5</f>
        <v>3.7069230769230765</v>
      </c>
      <c r="AF5" s="368"/>
      <c r="AG5" s="212">
        <f t="shared" ref="AG5:AG10" si="0">+IF(I5&lt;1,0,IF(I5&gt;=1,AE5))</f>
        <v>3.7069230769230765</v>
      </c>
      <c r="AH5" s="183" t="str">
        <f t="shared" ref="AH5:AH9" si="1">IF(AG5&lt;2.01,"น้อย",IF(AG5&lt;3.01,"ปานกลาง",IF(AG5&lt;4.01,"ดี",IF(AG5&gt;=4.01,"ดีมาก"))))</f>
        <v>ดี</v>
      </c>
      <c r="AI5" s="183">
        <v>1</v>
      </c>
      <c r="AJ5" s="369">
        <v>3.7</v>
      </c>
      <c r="AK5" s="370" t="s">
        <v>304</v>
      </c>
      <c r="AL5" s="371" t="str">
        <f>IF(AG5=AJ5,"เท่าเดิม",IF(AG5&lt;AJ5,"น้อยกว่า",IF(AG5&gt;AJ5,"มากกว่า")))</f>
        <v>มากกว่า</v>
      </c>
      <c r="AM5" s="183">
        <v>1</v>
      </c>
    </row>
    <row r="6" spans="1:39" ht="30.75">
      <c r="A6" s="279"/>
      <c r="B6" s="279" t="s">
        <v>211</v>
      </c>
      <c r="C6" s="276">
        <v>2</v>
      </c>
      <c r="D6" s="220" t="s">
        <v>250</v>
      </c>
      <c r="E6" s="225" t="s">
        <v>331</v>
      </c>
      <c r="F6" s="221">
        <v>48</v>
      </c>
      <c r="G6" s="221" t="s">
        <v>329</v>
      </c>
      <c r="H6" s="277" t="s">
        <v>296</v>
      </c>
      <c r="I6" s="372">
        <v>1</v>
      </c>
      <c r="J6" s="373">
        <v>3.66</v>
      </c>
      <c r="K6" s="374">
        <v>5</v>
      </c>
      <c r="L6" s="375">
        <v>3.66</v>
      </c>
      <c r="M6" s="364">
        <v>5</v>
      </c>
      <c r="N6" s="375">
        <v>3</v>
      </c>
      <c r="O6" s="375">
        <v>2</v>
      </c>
      <c r="P6" s="375">
        <v>3</v>
      </c>
      <c r="Q6" s="375">
        <v>3</v>
      </c>
      <c r="R6" s="375">
        <v>4.58</v>
      </c>
      <c r="S6" s="364">
        <v>5</v>
      </c>
      <c r="T6" s="364">
        <v>3.75</v>
      </c>
      <c r="U6" s="364">
        <v>5</v>
      </c>
      <c r="V6" s="365" t="s">
        <v>303</v>
      </c>
      <c r="W6" s="375">
        <v>3</v>
      </c>
      <c r="X6" s="375">
        <v>2</v>
      </c>
      <c r="Y6" s="375">
        <v>3</v>
      </c>
      <c r="Z6" s="375">
        <v>2</v>
      </c>
      <c r="AA6" s="364">
        <v>5</v>
      </c>
      <c r="AB6" s="375">
        <v>3</v>
      </c>
      <c r="AC6" s="367">
        <v>13</v>
      </c>
      <c r="AD6" s="224">
        <f t="shared" ref="AD6:AD10" si="2">+SUM(N6,O6,P6,Q6,R6,W6,X6,Y6,Z6,AA6,AB6,M6,L6)</f>
        <v>42.239999999999995</v>
      </c>
      <c r="AE6" s="368">
        <f t="shared" ref="AE6:AE10" si="3">+AD6/AC6</f>
        <v>3.2492307692307687</v>
      </c>
      <c r="AF6" s="368"/>
      <c r="AG6" s="149">
        <f t="shared" si="0"/>
        <v>3.2492307692307687</v>
      </c>
      <c r="AH6" s="183" t="str">
        <f t="shared" si="1"/>
        <v>ดี</v>
      </c>
      <c r="AI6" s="183">
        <v>1</v>
      </c>
      <c r="AJ6" s="376">
        <v>3.25</v>
      </c>
      <c r="AK6" s="370" t="s">
        <v>304</v>
      </c>
      <c r="AL6" s="377" t="str">
        <f t="shared" ref="AL6:AL69" si="4">IF(AG6=AJ6,"เท่าเดิม",IF(AG6&lt;AJ6,"น้อยกว่า",IF(AG6&gt;AJ6,"มากกว่า")))</f>
        <v>น้อยกว่า</v>
      </c>
      <c r="AM6" s="183"/>
    </row>
    <row r="7" spans="1:39" ht="30.75">
      <c r="A7" s="279"/>
      <c r="B7" s="279" t="s">
        <v>211</v>
      </c>
      <c r="C7" s="276">
        <v>3</v>
      </c>
      <c r="D7" s="220" t="s">
        <v>251</v>
      </c>
      <c r="E7" s="225" t="s">
        <v>331</v>
      </c>
      <c r="F7" s="221">
        <v>48</v>
      </c>
      <c r="G7" s="221" t="s">
        <v>329</v>
      </c>
      <c r="H7" s="277" t="s">
        <v>296</v>
      </c>
      <c r="I7" s="372">
        <v>1</v>
      </c>
      <c r="J7" s="378" t="s">
        <v>362</v>
      </c>
      <c r="K7" s="379" t="s">
        <v>362</v>
      </c>
      <c r="L7" s="380" t="s">
        <v>363</v>
      </c>
      <c r="M7" s="380" t="s">
        <v>363</v>
      </c>
      <c r="N7" s="364">
        <v>3</v>
      </c>
      <c r="O7" s="364">
        <v>3</v>
      </c>
      <c r="P7" s="364">
        <v>2</v>
      </c>
      <c r="Q7" s="364">
        <v>3</v>
      </c>
      <c r="R7" s="364">
        <v>4.17</v>
      </c>
      <c r="S7" s="364">
        <v>5</v>
      </c>
      <c r="T7" s="364">
        <v>2.5</v>
      </c>
      <c r="U7" s="364">
        <v>5</v>
      </c>
      <c r="V7" s="365" t="s">
        <v>303</v>
      </c>
      <c r="W7" s="364">
        <v>3</v>
      </c>
      <c r="X7" s="364">
        <v>3</v>
      </c>
      <c r="Y7" s="364">
        <v>3</v>
      </c>
      <c r="Z7" s="364">
        <v>3</v>
      </c>
      <c r="AA7" s="364">
        <v>5</v>
      </c>
      <c r="AB7" s="364">
        <v>3</v>
      </c>
      <c r="AC7" s="367">
        <v>11</v>
      </c>
      <c r="AD7" s="224">
        <f t="shared" si="2"/>
        <v>35.17</v>
      </c>
      <c r="AE7" s="368">
        <f t="shared" si="3"/>
        <v>3.1972727272727273</v>
      </c>
      <c r="AF7" s="368"/>
      <c r="AG7" s="149">
        <f t="shared" si="0"/>
        <v>3.1972727272727273</v>
      </c>
      <c r="AH7" s="183" t="str">
        <f t="shared" si="1"/>
        <v>ดี</v>
      </c>
      <c r="AI7" s="183">
        <v>1</v>
      </c>
      <c r="AJ7" s="376">
        <v>3.2</v>
      </c>
      <c r="AK7" s="370" t="s">
        <v>304</v>
      </c>
      <c r="AL7" s="377" t="str">
        <f t="shared" si="4"/>
        <v>น้อยกว่า</v>
      </c>
      <c r="AM7" s="183"/>
    </row>
    <row r="8" spans="1:39" ht="30.75">
      <c r="A8" s="279"/>
      <c r="B8" s="279" t="s">
        <v>211</v>
      </c>
      <c r="C8" s="276">
        <v>4</v>
      </c>
      <c r="D8" s="280" t="s">
        <v>332</v>
      </c>
      <c r="E8" s="225" t="s">
        <v>331</v>
      </c>
      <c r="F8" s="221">
        <v>48</v>
      </c>
      <c r="G8" s="221" t="s">
        <v>329</v>
      </c>
      <c r="H8" s="277" t="s">
        <v>296</v>
      </c>
      <c r="I8" s="372">
        <v>1</v>
      </c>
      <c r="J8" s="378" t="s">
        <v>362</v>
      </c>
      <c r="K8" s="379" t="s">
        <v>362</v>
      </c>
      <c r="L8" s="380" t="s">
        <v>363</v>
      </c>
      <c r="M8" s="380" t="s">
        <v>363</v>
      </c>
      <c r="N8" s="364">
        <v>2</v>
      </c>
      <c r="O8" s="364">
        <v>1</v>
      </c>
      <c r="P8" s="364">
        <v>0</v>
      </c>
      <c r="Q8" s="364">
        <v>2</v>
      </c>
      <c r="R8" s="364">
        <v>4.58</v>
      </c>
      <c r="S8" s="364">
        <v>5</v>
      </c>
      <c r="T8" s="364">
        <v>3.75</v>
      </c>
      <c r="U8" s="364">
        <v>5</v>
      </c>
      <c r="V8" s="365" t="s">
        <v>303</v>
      </c>
      <c r="W8" s="364">
        <v>2</v>
      </c>
      <c r="X8" s="364">
        <v>1</v>
      </c>
      <c r="Y8" s="364">
        <v>1</v>
      </c>
      <c r="Z8" s="364">
        <v>1</v>
      </c>
      <c r="AA8" s="364">
        <v>5</v>
      </c>
      <c r="AB8" s="364">
        <v>1</v>
      </c>
      <c r="AC8" s="367">
        <v>11</v>
      </c>
      <c r="AD8" s="224">
        <f t="shared" si="2"/>
        <v>20.58</v>
      </c>
      <c r="AE8" s="368">
        <f t="shared" si="3"/>
        <v>1.8709090909090909</v>
      </c>
      <c r="AF8" s="368"/>
      <c r="AG8" s="149">
        <f t="shared" si="0"/>
        <v>1.8709090909090909</v>
      </c>
      <c r="AH8" s="183" t="str">
        <f t="shared" si="1"/>
        <v>น้อย</v>
      </c>
      <c r="AI8" s="183">
        <v>1</v>
      </c>
      <c r="AJ8" s="376">
        <v>1.87</v>
      </c>
      <c r="AK8" s="370" t="s">
        <v>306</v>
      </c>
      <c r="AL8" s="377" t="str">
        <f t="shared" si="4"/>
        <v>มากกว่า</v>
      </c>
      <c r="AM8" s="183"/>
    </row>
    <row r="9" spans="1:39" ht="30.75">
      <c r="A9" s="279"/>
      <c r="B9" s="279" t="s">
        <v>211</v>
      </c>
      <c r="C9" s="276">
        <v>5</v>
      </c>
      <c r="D9" s="220" t="s">
        <v>333</v>
      </c>
      <c r="E9" s="225" t="s">
        <v>331</v>
      </c>
      <c r="F9" s="221">
        <v>48</v>
      </c>
      <c r="G9" s="221" t="s">
        <v>329</v>
      </c>
      <c r="H9" s="277" t="s">
        <v>296</v>
      </c>
      <c r="I9" s="372">
        <v>1</v>
      </c>
      <c r="J9" s="378" t="s">
        <v>362</v>
      </c>
      <c r="K9" s="379" t="s">
        <v>362</v>
      </c>
      <c r="L9" s="380" t="s">
        <v>363</v>
      </c>
      <c r="M9" s="380" t="s">
        <v>363</v>
      </c>
      <c r="N9" s="375">
        <v>3</v>
      </c>
      <c r="O9" s="375">
        <v>3</v>
      </c>
      <c r="P9" s="375">
        <v>2</v>
      </c>
      <c r="Q9" s="375">
        <v>3</v>
      </c>
      <c r="R9" s="375">
        <v>5</v>
      </c>
      <c r="S9" s="364">
        <v>5</v>
      </c>
      <c r="T9" s="364">
        <v>5</v>
      </c>
      <c r="U9" s="364">
        <v>5</v>
      </c>
      <c r="V9" s="381" t="s">
        <v>303</v>
      </c>
      <c r="W9" s="375">
        <v>2</v>
      </c>
      <c r="X9" s="375">
        <v>3</v>
      </c>
      <c r="Y9" s="375">
        <v>2</v>
      </c>
      <c r="Z9" s="375">
        <v>3</v>
      </c>
      <c r="AA9" s="364">
        <v>5</v>
      </c>
      <c r="AB9" s="375">
        <v>3</v>
      </c>
      <c r="AC9" s="367">
        <v>11</v>
      </c>
      <c r="AD9" s="224">
        <f t="shared" si="2"/>
        <v>34</v>
      </c>
      <c r="AE9" s="368">
        <f t="shared" si="3"/>
        <v>3.0909090909090908</v>
      </c>
      <c r="AF9" s="368"/>
      <c r="AG9" s="149">
        <f t="shared" si="0"/>
        <v>3.0909090909090908</v>
      </c>
      <c r="AH9" s="183" t="str">
        <f t="shared" si="1"/>
        <v>ดี</v>
      </c>
      <c r="AI9" s="183">
        <v>1</v>
      </c>
      <c r="AJ9" s="376">
        <v>3.09</v>
      </c>
      <c r="AK9" s="370" t="s">
        <v>304</v>
      </c>
      <c r="AL9" s="377" t="str">
        <f t="shared" si="4"/>
        <v>มากกว่า</v>
      </c>
      <c r="AM9" s="183"/>
    </row>
    <row r="10" spans="1:39" ht="30.75">
      <c r="A10" s="279"/>
      <c r="B10" s="279" t="s">
        <v>211</v>
      </c>
      <c r="C10" s="276">
        <v>6</v>
      </c>
      <c r="D10" s="220" t="s">
        <v>211</v>
      </c>
      <c r="E10" s="225" t="s">
        <v>334</v>
      </c>
      <c r="F10" s="221">
        <v>48</v>
      </c>
      <c r="G10" s="221" t="s">
        <v>329</v>
      </c>
      <c r="H10" s="277" t="s">
        <v>296</v>
      </c>
      <c r="I10" s="372">
        <v>1</v>
      </c>
      <c r="J10" s="382">
        <v>4.71</v>
      </c>
      <c r="K10" s="379" t="s">
        <v>362</v>
      </c>
      <c r="L10" s="364">
        <v>4.71</v>
      </c>
      <c r="M10" s="380" t="s">
        <v>363</v>
      </c>
      <c r="N10" s="364">
        <v>3</v>
      </c>
      <c r="O10" s="364">
        <v>3</v>
      </c>
      <c r="P10" s="364">
        <v>3</v>
      </c>
      <c r="Q10" s="364">
        <v>3</v>
      </c>
      <c r="R10" s="364">
        <v>4.67</v>
      </c>
      <c r="S10" s="364">
        <v>5</v>
      </c>
      <c r="T10" s="364">
        <v>5</v>
      </c>
      <c r="U10" s="364">
        <v>5</v>
      </c>
      <c r="V10" s="383">
        <v>3.67</v>
      </c>
      <c r="W10" s="375">
        <v>3</v>
      </c>
      <c r="X10" s="364">
        <v>3</v>
      </c>
      <c r="Y10" s="364">
        <v>3</v>
      </c>
      <c r="Z10" s="364">
        <v>3</v>
      </c>
      <c r="AA10" s="364">
        <v>5</v>
      </c>
      <c r="AB10" s="364">
        <v>3</v>
      </c>
      <c r="AC10" s="367">
        <v>12</v>
      </c>
      <c r="AD10" s="224">
        <f t="shared" si="2"/>
        <v>41.38</v>
      </c>
      <c r="AE10" s="368">
        <f t="shared" si="3"/>
        <v>3.4483333333333337</v>
      </c>
      <c r="AF10" s="368"/>
      <c r="AG10" s="149">
        <f t="shared" si="0"/>
        <v>3.4483333333333337</v>
      </c>
      <c r="AH10" s="183" t="str">
        <f>IF(AG10&lt;2.01,"น้อย",IF(AG10&lt;3.01,"ปานกลาง",IF(AG10&lt;4.01,"ดี",IF(AG10&gt;=4.01,"ดีมาก"))))</f>
        <v>ดี</v>
      </c>
      <c r="AI10" s="183">
        <v>1</v>
      </c>
      <c r="AJ10" s="376">
        <v>3.45</v>
      </c>
      <c r="AK10" s="370" t="s">
        <v>304</v>
      </c>
      <c r="AL10" s="377" t="str">
        <f t="shared" si="4"/>
        <v>น้อยกว่า</v>
      </c>
      <c r="AM10" s="183"/>
    </row>
    <row r="11" spans="1:39" s="396" customFormat="1" ht="30.75">
      <c r="A11" s="281"/>
      <c r="B11" s="384" t="s">
        <v>364</v>
      </c>
      <c r="C11" s="282">
        <f>+COUNT(C5:C10)</f>
        <v>6</v>
      </c>
      <c r="D11" s="283"/>
      <c r="E11" s="284"/>
      <c r="F11" s="284"/>
      <c r="G11" s="284"/>
      <c r="H11" s="285"/>
      <c r="I11" s="385"/>
      <c r="J11" s="386"/>
      <c r="K11" s="386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8"/>
      <c r="AC11" s="389"/>
      <c r="AD11" s="390"/>
      <c r="AE11" s="391">
        <f>SUM(AG5:AG10)</f>
        <v>18.563578088578087</v>
      </c>
      <c r="AF11" s="391"/>
      <c r="AG11" s="392">
        <f>+SUM(AG5,AG6,AG7,AG8,AG10,AG9)/C11</f>
        <v>3.0939296814296813</v>
      </c>
      <c r="AH11" s="393" t="str">
        <f>IF(AG11&lt;1.51,"ต้องปรับปรุงเร่งด่วน",IF(AG11&lt;2.51,"ต้องปรับปรุง",IF(AG11&lt;3.51,"พอใช้",IF(AG11&lt;4.51,"ดี",IF(AG11&gt;=4.51,"ดีมาก")))))</f>
        <v>พอใช้</v>
      </c>
      <c r="AI11" s="288"/>
      <c r="AJ11" s="394">
        <v>3.09</v>
      </c>
      <c r="AK11" s="395" t="s">
        <v>298</v>
      </c>
      <c r="AL11" s="377" t="str">
        <f t="shared" si="4"/>
        <v>มากกว่า</v>
      </c>
      <c r="AM11" s="288"/>
    </row>
    <row r="12" spans="1:39" s="53" customFormat="1" ht="30.75">
      <c r="A12" s="275"/>
      <c r="B12" s="358" t="s">
        <v>218</v>
      </c>
      <c r="C12" s="276">
        <v>1</v>
      </c>
      <c r="D12" s="220" t="s">
        <v>335</v>
      </c>
      <c r="E12" s="225" t="s">
        <v>328</v>
      </c>
      <c r="F12" s="221">
        <v>48</v>
      </c>
      <c r="G12" s="221" t="s">
        <v>329</v>
      </c>
      <c r="H12" s="290" t="s">
        <v>296</v>
      </c>
      <c r="I12" s="360">
        <v>1</v>
      </c>
      <c r="J12" s="382">
        <v>3.9</v>
      </c>
      <c r="K12" s="374">
        <v>5</v>
      </c>
      <c r="L12" s="364">
        <v>3.9</v>
      </c>
      <c r="M12" s="364">
        <v>5</v>
      </c>
      <c r="N12" s="364">
        <v>3</v>
      </c>
      <c r="O12" s="364">
        <v>3</v>
      </c>
      <c r="P12" s="364">
        <v>2</v>
      </c>
      <c r="Q12" s="364">
        <v>2</v>
      </c>
      <c r="R12" s="364">
        <v>5</v>
      </c>
      <c r="S12" s="364">
        <v>5</v>
      </c>
      <c r="T12" s="364">
        <v>5</v>
      </c>
      <c r="U12" s="364">
        <v>5</v>
      </c>
      <c r="V12" s="365" t="s">
        <v>303</v>
      </c>
      <c r="W12" s="364">
        <v>3</v>
      </c>
      <c r="X12" s="364">
        <v>3</v>
      </c>
      <c r="Y12" s="364">
        <v>3</v>
      </c>
      <c r="Z12" s="364">
        <v>2</v>
      </c>
      <c r="AA12" s="364">
        <v>4.5</v>
      </c>
      <c r="AB12" s="366">
        <v>3</v>
      </c>
      <c r="AC12" s="367">
        <v>13</v>
      </c>
      <c r="AD12" s="224">
        <f>+SUM(N12,O12,P12,Q12,R12,W12,X12,Y12,Z12,AA12,AB12,M12,L12)</f>
        <v>42.4</v>
      </c>
      <c r="AE12" s="368">
        <f>+AD12/AC12</f>
        <v>3.2615384615384615</v>
      </c>
      <c r="AF12" s="368"/>
      <c r="AG12" s="212">
        <f>+IF(I12&lt;1,0,IF(I12&gt;=1,AE12))</f>
        <v>3.2615384615384615</v>
      </c>
      <c r="AH12" s="183" t="str">
        <f t="shared" ref="AH12:AH75" si="5">IF(AG12&lt;2.01,"น้อย",IF(AG12&lt;3.01,"ปานกลาง",IF(AG12&lt;4.01,"ดี",IF(AG12&gt;=4.01,"ดีมาก"))))</f>
        <v>ดี</v>
      </c>
      <c r="AI12" s="183">
        <v>1</v>
      </c>
      <c r="AJ12" s="369">
        <v>3.26</v>
      </c>
      <c r="AK12" s="370" t="s">
        <v>304</v>
      </c>
      <c r="AL12" s="377" t="str">
        <f t="shared" si="4"/>
        <v>มากกว่า</v>
      </c>
      <c r="AM12" s="183"/>
    </row>
    <row r="13" spans="1:39" s="53" customFormat="1" ht="30.75">
      <c r="A13" s="292"/>
      <c r="B13" s="292" t="s">
        <v>218</v>
      </c>
      <c r="C13" s="276">
        <v>2</v>
      </c>
      <c r="D13" s="359" t="s">
        <v>252</v>
      </c>
      <c r="E13" s="225" t="s">
        <v>328</v>
      </c>
      <c r="F13" s="221">
        <v>48</v>
      </c>
      <c r="G13" s="221" t="s">
        <v>329</v>
      </c>
      <c r="H13" s="290" t="s">
        <v>296</v>
      </c>
      <c r="I13" s="360">
        <v>1</v>
      </c>
      <c r="J13" s="382">
        <v>3.86</v>
      </c>
      <c r="K13" s="374">
        <v>3.89</v>
      </c>
      <c r="L13" s="363">
        <v>3.85</v>
      </c>
      <c r="M13" s="363">
        <v>3.22</v>
      </c>
      <c r="N13" s="364">
        <v>2</v>
      </c>
      <c r="O13" s="364">
        <v>2</v>
      </c>
      <c r="P13" s="364">
        <v>3</v>
      </c>
      <c r="Q13" s="364">
        <v>2</v>
      </c>
      <c r="R13" s="364">
        <v>3.06</v>
      </c>
      <c r="S13" s="364">
        <v>4.17</v>
      </c>
      <c r="T13" s="364">
        <v>0</v>
      </c>
      <c r="U13" s="364">
        <v>5</v>
      </c>
      <c r="V13" s="365" t="s">
        <v>303</v>
      </c>
      <c r="W13" s="364">
        <v>4</v>
      </c>
      <c r="X13" s="364">
        <v>2</v>
      </c>
      <c r="Y13" s="364">
        <v>2</v>
      </c>
      <c r="Z13" s="364">
        <v>2</v>
      </c>
      <c r="AA13" s="364">
        <v>5</v>
      </c>
      <c r="AB13" s="366">
        <v>2</v>
      </c>
      <c r="AC13" s="367">
        <v>13</v>
      </c>
      <c r="AD13" s="224">
        <f>+SUM(N13,O13,P13,Q13,R13,W13,X13,Y13,Z13,AA13,AB13,M13,L13)</f>
        <v>36.130000000000003</v>
      </c>
      <c r="AE13" s="368">
        <f>+AD13/AC13</f>
        <v>2.7792307692307694</v>
      </c>
      <c r="AF13" s="368"/>
      <c r="AG13" s="212">
        <f>+IF(I13&lt;1,0,IF(I13&gt;=1,AE13))</f>
        <v>2.7792307692307694</v>
      </c>
      <c r="AH13" s="183" t="str">
        <f t="shared" si="5"/>
        <v>ปานกลาง</v>
      </c>
      <c r="AI13" s="183">
        <v>1</v>
      </c>
      <c r="AJ13" s="369">
        <v>2.83</v>
      </c>
      <c r="AK13" s="370" t="s">
        <v>305</v>
      </c>
      <c r="AL13" s="377" t="str">
        <f t="shared" si="4"/>
        <v>น้อยกว่า</v>
      </c>
      <c r="AM13" s="183">
        <v>1</v>
      </c>
    </row>
    <row r="14" spans="1:39" s="53" customFormat="1" ht="30.75">
      <c r="A14" s="292"/>
      <c r="B14" s="292" t="s">
        <v>218</v>
      </c>
      <c r="C14" s="276">
        <v>3</v>
      </c>
      <c r="D14" s="220" t="s">
        <v>336</v>
      </c>
      <c r="E14" s="225" t="s">
        <v>331</v>
      </c>
      <c r="F14" s="221">
        <v>48</v>
      </c>
      <c r="G14" s="221" t="s">
        <v>329</v>
      </c>
      <c r="H14" s="277" t="s">
        <v>296</v>
      </c>
      <c r="I14" s="372">
        <v>1</v>
      </c>
      <c r="J14" s="378" t="s">
        <v>362</v>
      </c>
      <c r="K14" s="379" t="s">
        <v>362</v>
      </c>
      <c r="L14" s="380" t="s">
        <v>363</v>
      </c>
      <c r="M14" s="380" t="s">
        <v>363</v>
      </c>
      <c r="N14" s="364">
        <v>3</v>
      </c>
      <c r="O14" s="364">
        <v>2</v>
      </c>
      <c r="P14" s="364">
        <v>1</v>
      </c>
      <c r="Q14" s="364">
        <v>2</v>
      </c>
      <c r="R14" s="364">
        <v>4.58</v>
      </c>
      <c r="S14" s="364">
        <v>5</v>
      </c>
      <c r="T14" s="364">
        <v>3.75</v>
      </c>
      <c r="U14" s="364">
        <v>5</v>
      </c>
      <c r="V14" s="365" t="s">
        <v>303</v>
      </c>
      <c r="W14" s="364">
        <v>2</v>
      </c>
      <c r="X14" s="364">
        <v>2</v>
      </c>
      <c r="Y14" s="364">
        <v>2</v>
      </c>
      <c r="Z14" s="364">
        <v>2</v>
      </c>
      <c r="AA14" s="364">
        <v>5</v>
      </c>
      <c r="AB14" s="364">
        <v>2</v>
      </c>
      <c r="AC14" s="367">
        <v>11</v>
      </c>
      <c r="AD14" s="224">
        <f>+SUM(N14,O14,P14,Q14,R14,W14,X14,Y14,Z14,AA14,AB14,M14,L14)</f>
        <v>27.58</v>
      </c>
      <c r="AE14" s="368">
        <f>+AD14/AC14</f>
        <v>2.5072727272727273</v>
      </c>
      <c r="AF14" s="368"/>
      <c r="AG14" s="212">
        <f>+IF(I14&lt;1,0,IF(I14&gt;=1,AE14))</f>
        <v>2.5072727272727273</v>
      </c>
      <c r="AH14" s="183" t="str">
        <f t="shared" si="5"/>
        <v>ปานกลาง</v>
      </c>
      <c r="AI14" s="183">
        <v>1</v>
      </c>
      <c r="AJ14" s="369">
        <v>2.5099999999999998</v>
      </c>
      <c r="AK14" s="370" t="s">
        <v>305</v>
      </c>
      <c r="AL14" s="377" t="str">
        <f t="shared" si="4"/>
        <v>น้อยกว่า</v>
      </c>
      <c r="AM14" s="183"/>
    </row>
    <row r="15" spans="1:39" ht="30.75">
      <c r="A15" s="293"/>
      <c r="B15" s="397" t="s">
        <v>365</v>
      </c>
      <c r="C15" s="282">
        <f>+COUNT(C12:C14)</f>
        <v>3</v>
      </c>
      <c r="D15" s="283"/>
      <c r="E15" s="284"/>
      <c r="F15" s="284"/>
      <c r="G15" s="284"/>
      <c r="H15" s="285"/>
      <c r="I15" s="385"/>
      <c r="J15" s="386"/>
      <c r="K15" s="386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8"/>
      <c r="AC15" s="398"/>
      <c r="AD15" s="390"/>
      <c r="AE15" s="391">
        <f>SUM(AG12:AG14)</f>
        <v>8.5480419580419582</v>
      </c>
      <c r="AF15" s="391"/>
      <c r="AG15" s="392">
        <f>+SUM(AG12,AG13,AG14)/C15</f>
        <v>2.8493473193473196</v>
      </c>
      <c r="AH15" s="393" t="str">
        <f>IF(AG15&lt;1.51,"ต้องปรับปรุงเร่งด่วน",IF(AG15&lt;2.51,"ต้องปรับปรุง",IF(AG15&lt;3.51,"พอใช้",IF(AG15&lt;4.51,"ดี",IF(AG15&gt;=4.51,"ดีมาก")))))</f>
        <v>พอใช้</v>
      </c>
      <c r="AI15" s="288"/>
      <c r="AJ15" s="394">
        <v>2.87</v>
      </c>
      <c r="AK15" s="395" t="s">
        <v>298</v>
      </c>
      <c r="AL15" s="377" t="str">
        <f>IF(AG15=AJ15,"เท่าเดิม",IF(AG15&lt;AJ15,"น้อยกว่า",IF(AG15&gt;AJ15,"มากกว่า")))</f>
        <v>น้อยกว่า</v>
      </c>
      <c r="AM15" s="288"/>
    </row>
    <row r="16" spans="1:39" s="53" customFormat="1" ht="30.75">
      <c r="A16" s="399" t="s">
        <v>366</v>
      </c>
      <c r="B16" s="400" t="s">
        <v>219</v>
      </c>
      <c r="C16" s="295">
        <v>1</v>
      </c>
      <c r="D16" s="359" t="s">
        <v>219</v>
      </c>
      <c r="E16" s="225" t="s">
        <v>328</v>
      </c>
      <c r="F16" s="221">
        <v>48</v>
      </c>
      <c r="G16" s="221" t="s">
        <v>329</v>
      </c>
      <c r="H16" s="290" t="s">
        <v>296</v>
      </c>
      <c r="I16" s="360">
        <v>1</v>
      </c>
      <c r="J16" s="373">
        <v>3.61</v>
      </c>
      <c r="K16" s="374">
        <v>5</v>
      </c>
      <c r="L16" s="401">
        <v>3.58</v>
      </c>
      <c r="M16" s="402">
        <v>5</v>
      </c>
      <c r="N16" s="375">
        <v>4</v>
      </c>
      <c r="O16" s="375">
        <v>3</v>
      </c>
      <c r="P16" s="375">
        <v>3</v>
      </c>
      <c r="Q16" s="375">
        <v>3</v>
      </c>
      <c r="R16" s="375">
        <v>1.33</v>
      </c>
      <c r="S16" s="364">
        <v>0</v>
      </c>
      <c r="T16" s="364">
        <v>0</v>
      </c>
      <c r="U16" s="364">
        <v>4</v>
      </c>
      <c r="V16" s="365" t="s">
        <v>303</v>
      </c>
      <c r="W16" s="375">
        <v>2</v>
      </c>
      <c r="X16" s="375">
        <v>2</v>
      </c>
      <c r="Y16" s="375">
        <v>3</v>
      </c>
      <c r="Z16" s="375">
        <v>3</v>
      </c>
      <c r="AA16" s="364">
        <v>5</v>
      </c>
      <c r="AB16" s="403">
        <v>4</v>
      </c>
      <c r="AC16" s="404">
        <v>13</v>
      </c>
      <c r="AD16" s="405">
        <f>+SUM(N16,O16,P16,Q16,R16,W16,X16,Y16,Z16,AA16,AB16,M16,L16)</f>
        <v>41.91</v>
      </c>
      <c r="AE16" s="406">
        <f>+AD16/AC16</f>
        <v>3.2238461538461536</v>
      </c>
      <c r="AF16" s="406"/>
      <c r="AG16" s="407">
        <f>+IF(I16&lt;1,0,IF(I16&gt;=1,AE16))</f>
        <v>3.2238461538461536</v>
      </c>
      <c r="AH16" s="183" t="str">
        <f t="shared" si="5"/>
        <v>ดี</v>
      </c>
      <c r="AI16" s="183">
        <v>1</v>
      </c>
      <c r="AJ16" s="369">
        <v>3.23</v>
      </c>
      <c r="AK16" s="370" t="s">
        <v>304</v>
      </c>
      <c r="AL16" s="377" t="str">
        <f t="shared" si="4"/>
        <v>น้อยกว่า</v>
      </c>
      <c r="AM16" s="183">
        <v>1</v>
      </c>
    </row>
    <row r="17" spans="1:39" ht="30.75">
      <c r="A17" s="293"/>
      <c r="B17" s="397" t="s">
        <v>367</v>
      </c>
      <c r="C17" s="282">
        <f>+COUNT(C16)</f>
        <v>1</v>
      </c>
      <c r="D17" s="283"/>
      <c r="E17" s="284"/>
      <c r="F17" s="284"/>
      <c r="G17" s="284"/>
      <c r="H17" s="285"/>
      <c r="I17" s="385"/>
      <c r="J17" s="386"/>
      <c r="K17" s="386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388"/>
      <c r="AC17" s="398"/>
      <c r="AD17" s="390"/>
      <c r="AE17" s="391">
        <f>SUM(AG16)</f>
        <v>3.2238461538461536</v>
      </c>
      <c r="AF17" s="391"/>
      <c r="AG17" s="392">
        <f>+SUM(AG16)/C17</f>
        <v>3.2238461538461536</v>
      </c>
      <c r="AH17" s="393" t="str">
        <f>IF(AG17&lt;1.51,"ต้องปรับปรุงเร่งด่วน",IF(AG17&lt;2.51,"ต้องปรับปรุง",IF(AG17&lt;3.51,"พอใช้",IF(AG17&lt;4.51,"ดี",IF(AG17&gt;=4.51,"ดีมาก")))))</f>
        <v>พอใช้</v>
      </c>
      <c r="AI17" s="288"/>
      <c r="AJ17" s="394">
        <v>3.23</v>
      </c>
      <c r="AK17" s="395" t="s">
        <v>298</v>
      </c>
      <c r="AL17" s="377" t="str">
        <f t="shared" si="4"/>
        <v>น้อยกว่า</v>
      </c>
      <c r="AM17" s="288"/>
    </row>
    <row r="18" spans="1:39" s="53" customFormat="1" ht="30.75">
      <c r="A18" s="294"/>
      <c r="B18" s="400" t="s">
        <v>220</v>
      </c>
      <c r="C18" s="276">
        <v>1</v>
      </c>
      <c r="D18" s="359" t="s">
        <v>230</v>
      </c>
      <c r="E18" s="225" t="s">
        <v>328</v>
      </c>
      <c r="F18" s="221">
        <v>48</v>
      </c>
      <c r="G18" s="221" t="s">
        <v>329</v>
      </c>
      <c r="H18" s="277" t="s">
        <v>296</v>
      </c>
      <c r="I18" s="360">
        <v>1</v>
      </c>
      <c r="J18" s="373">
        <v>4.3499999999999996</v>
      </c>
      <c r="K18" s="374">
        <v>5</v>
      </c>
      <c r="L18" s="408">
        <v>4.34</v>
      </c>
      <c r="M18" s="363">
        <v>4.46</v>
      </c>
      <c r="N18" s="375">
        <v>3</v>
      </c>
      <c r="O18" s="375">
        <v>3</v>
      </c>
      <c r="P18" s="375">
        <v>2</v>
      </c>
      <c r="Q18" s="375">
        <v>3</v>
      </c>
      <c r="R18" s="409">
        <v>5</v>
      </c>
      <c r="S18" s="364">
        <v>5</v>
      </c>
      <c r="T18" s="364">
        <v>5</v>
      </c>
      <c r="U18" s="364">
        <v>5</v>
      </c>
      <c r="V18" s="365" t="s">
        <v>303</v>
      </c>
      <c r="W18" s="375">
        <v>3</v>
      </c>
      <c r="X18" s="375">
        <v>2</v>
      </c>
      <c r="Y18" s="375">
        <v>2</v>
      </c>
      <c r="Z18" s="375">
        <v>3</v>
      </c>
      <c r="AA18" s="364">
        <v>5</v>
      </c>
      <c r="AB18" s="403">
        <v>3</v>
      </c>
      <c r="AC18" s="410">
        <v>13</v>
      </c>
      <c r="AD18" s="224">
        <f t="shared" ref="AD18:AD38" si="6">+SUM(N18,O18,P18,Q18,R18,W18,X18,Y18,Z18,AA18,AB18,M18,L18)</f>
        <v>42.8</v>
      </c>
      <c r="AE18" s="368">
        <f>+AD18/AC18</f>
        <v>3.2923076923076922</v>
      </c>
      <c r="AF18" s="368"/>
      <c r="AG18" s="149">
        <f t="shared" ref="AG18:AG38" si="7">+IF(I18&lt;1,0,IF(I18&gt;=1,AE18))</f>
        <v>3.2923076923076922</v>
      </c>
      <c r="AH18" s="183" t="str">
        <f t="shared" si="5"/>
        <v>ดี</v>
      </c>
      <c r="AI18" s="183">
        <v>1</v>
      </c>
      <c r="AJ18" s="376">
        <v>3.33</v>
      </c>
      <c r="AK18" s="370" t="s">
        <v>304</v>
      </c>
      <c r="AL18" s="377" t="str">
        <f t="shared" si="4"/>
        <v>น้อยกว่า</v>
      </c>
      <c r="AM18" s="183">
        <v>1</v>
      </c>
    </row>
    <row r="19" spans="1:39" s="53" customFormat="1" ht="30.75">
      <c r="A19" s="292"/>
      <c r="B19" s="292" t="s">
        <v>220</v>
      </c>
      <c r="C19" s="276">
        <v>2</v>
      </c>
      <c r="D19" s="220" t="s">
        <v>231</v>
      </c>
      <c r="E19" s="225" t="s">
        <v>328</v>
      </c>
      <c r="F19" s="221">
        <v>48</v>
      </c>
      <c r="G19" s="221" t="s">
        <v>329</v>
      </c>
      <c r="H19" s="277" t="s">
        <v>296</v>
      </c>
      <c r="I19" s="360">
        <v>1</v>
      </c>
      <c r="J19" s="373">
        <v>4.05</v>
      </c>
      <c r="K19" s="374">
        <v>4.38</v>
      </c>
      <c r="L19" s="375">
        <v>4.05</v>
      </c>
      <c r="M19" s="364">
        <v>4.38</v>
      </c>
      <c r="N19" s="375">
        <v>3</v>
      </c>
      <c r="O19" s="375">
        <v>3</v>
      </c>
      <c r="P19" s="375">
        <v>3</v>
      </c>
      <c r="Q19" s="375">
        <v>3</v>
      </c>
      <c r="R19" s="409">
        <v>5</v>
      </c>
      <c r="S19" s="364">
        <v>5</v>
      </c>
      <c r="T19" s="364">
        <v>5</v>
      </c>
      <c r="U19" s="364">
        <v>5</v>
      </c>
      <c r="V19" s="365" t="s">
        <v>303</v>
      </c>
      <c r="W19" s="375">
        <v>3</v>
      </c>
      <c r="X19" s="375">
        <v>2</v>
      </c>
      <c r="Y19" s="375">
        <v>2</v>
      </c>
      <c r="Z19" s="375">
        <v>3</v>
      </c>
      <c r="AA19" s="364">
        <v>5</v>
      </c>
      <c r="AB19" s="403">
        <v>3</v>
      </c>
      <c r="AC19" s="410">
        <v>13</v>
      </c>
      <c r="AD19" s="224">
        <f t="shared" si="6"/>
        <v>43.43</v>
      </c>
      <c r="AE19" s="368">
        <f t="shared" ref="AE19:AE38" si="8">+AD19/AC19</f>
        <v>3.3407692307692307</v>
      </c>
      <c r="AF19" s="368"/>
      <c r="AG19" s="149">
        <f t="shared" si="7"/>
        <v>3.3407692307692307</v>
      </c>
      <c r="AH19" s="183" t="str">
        <f t="shared" si="5"/>
        <v>ดี</v>
      </c>
      <c r="AI19" s="183">
        <v>1</v>
      </c>
      <c r="AJ19" s="376">
        <v>3.34</v>
      </c>
      <c r="AK19" s="370" t="s">
        <v>304</v>
      </c>
      <c r="AL19" s="377" t="str">
        <f t="shared" si="4"/>
        <v>มากกว่า</v>
      </c>
      <c r="AM19" s="183"/>
    </row>
    <row r="20" spans="1:39" s="53" customFormat="1" ht="30.75">
      <c r="A20" s="292"/>
      <c r="B20" s="292" t="s">
        <v>220</v>
      </c>
      <c r="C20" s="276">
        <v>3</v>
      </c>
      <c r="D20" s="359" t="s">
        <v>232</v>
      </c>
      <c r="E20" s="225" t="s">
        <v>328</v>
      </c>
      <c r="F20" s="221">
        <v>48</v>
      </c>
      <c r="G20" s="221" t="s">
        <v>329</v>
      </c>
      <c r="H20" s="277" t="s">
        <v>296</v>
      </c>
      <c r="I20" s="360">
        <v>1</v>
      </c>
      <c r="J20" s="373">
        <v>3.99</v>
      </c>
      <c r="K20" s="374">
        <v>4.32</v>
      </c>
      <c r="L20" s="408">
        <v>3.96</v>
      </c>
      <c r="M20" s="363">
        <v>4.2</v>
      </c>
      <c r="N20" s="375">
        <v>2</v>
      </c>
      <c r="O20" s="375">
        <v>2</v>
      </c>
      <c r="P20" s="375">
        <v>3</v>
      </c>
      <c r="Q20" s="375">
        <v>2</v>
      </c>
      <c r="R20" s="375">
        <v>3.67</v>
      </c>
      <c r="S20" s="364">
        <v>5</v>
      </c>
      <c r="T20" s="364">
        <v>5</v>
      </c>
      <c r="U20" s="364">
        <v>1</v>
      </c>
      <c r="V20" s="365" t="s">
        <v>303</v>
      </c>
      <c r="W20" s="375">
        <v>2</v>
      </c>
      <c r="X20" s="375">
        <v>2</v>
      </c>
      <c r="Y20" s="375">
        <v>2</v>
      </c>
      <c r="Z20" s="375">
        <v>1</v>
      </c>
      <c r="AA20" s="364">
        <v>5</v>
      </c>
      <c r="AB20" s="375">
        <v>2</v>
      </c>
      <c r="AC20" s="410">
        <v>13</v>
      </c>
      <c r="AD20" s="224">
        <f t="shared" si="6"/>
        <v>34.83</v>
      </c>
      <c r="AE20" s="368">
        <f t="shared" si="8"/>
        <v>2.6792307692307693</v>
      </c>
      <c r="AF20" s="368"/>
      <c r="AG20" s="149">
        <f t="shared" si="7"/>
        <v>2.6792307692307693</v>
      </c>
      <c r="AH20" s="183" t="str">
        <f t="shared" si="5"/>
        <v>ปานกลาง</v>
      </c>
      <c r="AI20" s="183">
        <v>1</v>
      </c>
      <c r="AJ20" s="376">
        <v>2.69</v>
      </c>
      <c r="AK20" s="370" t="s">
        <v>305</v>
      </c>
      <c r="AL20" s="377" t="str">
        <f t="shared" si="4"/>
        <v>น้อยกว่า</v>
      </c>
      <c r="AM20" s="183">
        <v>1</v>
      </c>
    </row>
    <row r="21" spans="1:39" s="53" customFormat="1" ht="30.75">
      <c r="A21" s="292"/>
      <c r="B21" s="292" t="s">
        <v>220</v>
      </c>
      <c r="C21" s="276">
        <v>4</v>
      </c>
      <c r="D21" s="220" t="s">
        <v>233</v>
      </c>
      <c r="E21" s="225" t="s">
        <v>328</v>
      </c>
      <c r="F21" s="221">
        <v>48</v>
      </c>
      <c r="G21" s="221" t="s">
        <v>329</v>
      </c>
      <c r="H21" s="277" t="s">
        <v>296</v>
      </c>
      <c r="I21" s="360">
        <v>1</v>
      </c>
      <c r="J21" s="378" t="s">
        <v>362</v>
      </c>
      <c r="K21" s="379" t="s">
        <v>362</v>
      </c>
      <c r="L21" s="380" t="s">
        <v>363</v>
      </c>
      <c r="M21" s="380" t="s">
        <v>363</v>
      </c>
      <c r="N21" s="364">
        <v>1</v>
      </c>
      <c r="O21" s="364">
        <v>2</v>
      </c>
      <c r="P21" s="364">
        <v>2</v>
      </c>
      <c r="Q21" s="364">
        <v>2</v>
      </c>
      <c r="R21" s="364">
        <v>4.33</v>
      </c>
      <c r="S21" s="364">
        <v>5</v>
      </c>
      <c r="T21" s="364">
        <v>5</v>
      </c>
      <c r="U21" s="364">
        <v>3</v>
      </c>
      <c r="V21" s="365" t="s">
        <v>303</v>
      </c>
      <c r="W21" s="364">
        <v>3</v>
      </c>
      <c r="X21" s="364">
        <v>2</v>
      </c>
      <c r="Y21" s="364">
        <v>1</v>
      </c>
      <c r="Z21" s="364">
        <v>1</v>
      </c>
      <c r="AA21" s="364">
        <v>5</v>
      </c>
      <c r="AB21" s="366">
        <v>2</v>
      </c>
      <c r="AC21" s="410">
        <v>11</v>
      </c>
      <c r="AD21" s="224">
        <f t="shared" si="6"/>
        <v>25.33</v>
      </c>
      <c r="AE21" s="368">
        <f t="shared" si="8"/>
        <v>2.3027272727272727</v>
      </c>
      <c r="AF21" s="368"/>
      <c r="AG21" s="149">
        <f t="shared" si="7"/>
        <v>2.3027272727272727</v>
      </c>
      <c r="AH21" s="183" t="str">
        <f t="shared" si="5"/>
        <v>ปานกลาง</v>
      </c>
      <c r="AI21" s="183">
        <v>1</v>
      </c>
      <c r="AJ21" s="376">
        <v>2.2999999999999998</v>
      </c>
      <c r="AK21" s="370" t="s">
        <v>305</v>
      </c>
      <c r="AL21" s="377" t="str">
        <f t="shared" si="4"/>
        <v>มากกว่า</v>
      </c>
      <c r="AM21" s="183"/>
    </row>
    <row r="22" spans="1:39" s="53" customFormat="1" ht="30.75">
      <c r="A22" s="292"/>
      <c r="B22" s="292" t="s">
        <v>220</v>
      </c>
      <c r="C22" s="276">
        <v>5</v>
      </c>
      <c r="D22" s="220" t="s">
        <v>292</v>
      </c>
      <c r="E22" s="225" t="s">
        <v>328</v>
      </c>
      <c r="F22" s="221">
        <v>48</v>
      </c>
      <c r="G22" s="221" t="s">
        <v>329</v>
      </c>
      <c r="H22" s="277" t="s">
        <v>296</v>
      </c>
      <c r="I22" s="360">
        <v>1</v>
      </c>
      <c r="J22" s="378" t="s">
        <v>362</v>
      </c>
      <c r="K22" s="379" t="s">
        <v>362</v>
      </c>
      <c r="L22" s="380" t="s">
        <v>363</v>
      </c>
      <c r="M22" s="380" t="s">
        <v>363</v>
      </c>
      <c r="N22" s="364">
        <v>2</v>
      </c>
      <c r="O22" s="364">
        <v>3</v>
      </c>
      <c r="P22" s="364">
        <v>2</v>
      </c>
      <c r="Q22" s="364">
        <v>2</v>
      </c>
      <c r="R22" s="364">
        <v>4.1100000000000003</v>
      </c>
      <c r="S22" s="364">
        <v>5</v>
      </c>
      <c r="T22" s="364">
        <v>3.33</v>
      </c>
      <c r="U22" s="364">
        <v>4</v>
      </c>
      <c r="V22" s="365" t="s">
        <v>303</v>
      </c>
      <c r="W22" s="364">
        <v>3</v>
      </c>
      <c r="X22" s="364">
        <v>3</v>
      </c>
      <c r="Y22" s="364">
        <v>3</v>
      </c>
      <c r="Z22" s="364">
        <v>3</v>
      </c>
      <c r="AA22" s="364">
        <v>5</v>
      </c>
      <c r="AB22" s="364">
        <v>3</v>
      </c>
      <c r="AC22" s="410">
        <v>11</v>
      </c>
      <c r="AD22" s="224">
        <f t="shared" si="6"/>
        <v>33.11</v>
      </c>
      <c r="AE22" s="368">
        <f t="shared" si="8"/>
        <v>3.01</v>
      </c>
      <c r="AF22" s="368"/>
      <c r="AG22" s="149">
        <f t="shared" si="7"/>
        <v>3.01</v>
      </c>
      <c r="AH22" s="183" t="str">
        <f t="shared" si="5"/>
        <v>ดี</v>
      </c>
      <c r="AI22" s="183">
        <v>1</v>
      </c>
      <c r="AJ22" s="376">
        <v>3.01</v>
      </c>
      <c r="AK22" s="370" t="s">
        <v>304</v>
      </c>
      <c r="AL22" s="377" t="str">
        <f t="shared" si="4"/>
        <v>เท่าเดิม</v>
      </c>
      <c r="AM22" s="183"/>
    </row>
    <row r="23" spans="1:39" s="53" customFormat="1" ht="30.75">
      <c r="A23" s="292"/>
      <c r="B23" s="292" t="s">
        <v>220</v>
      </c>
      <c r="C23" s="276">
        <v>6</v>
      </c>
      <c r="D23" s="220" t="s">
        <v>234</v>
      </c>
      <c r="E23" s="225" t="s">
        <v>328</v>
      </c>
      <c r="F23" s="221">
        <v>48</v>
      </c>
      <c r="G23" s="221" t="s">
        <v>329</v>
      </c>
      <c r="H23" s="277" t="s">
        <v>296</v>
      </c>
      <c r="I23" s="360">
        <v>1</v>
      </c>
      <c r="J23" s="378" t="s">
        <v>362</v>
      </c>
      <c r="K23" s="379" t="s">
        <v>362</v>
      </c>
      <c r="L23" s="380" t="s">
        <v>363</v>
      </c>
      <c r="M23" s="380" t="s">
        <v>363</v>
      </c>
      <c r="N23" s="364">
        <v>2</v>
      </c>
      <c r="O23" s="364">
        <v>2</v>
      </c>
      <c r="P23" s="364">
        <v>2</v>
      </c>
      <c r="Q23" s="364">
        <v>2</v>
      </c>
      <c r="R23" s="364">
        <v>3.56</v>
      </c>
      <c r="S23" s="364">
        <v>5</v>
      </c>
      <c r="T23" s="364">
        <v>1.67</v>
      </c>
      <c r="U23" s="364">
        <v>4</v>
      </c>
      <c r="V23" s="365" t="s">
        <v>303</v>
      </c>
      <c r="W23" s="364">
        <v>2</v>
      </c>
      <c r="X23" s="364">
        <v>3</v>
      </c>
      <c r="Y23" s="364">
        <v>3</v>
      </c>
      <c r="Z23" s="364">
        <v>2</v>
      </c>
      <c r="AA23" s="364">
        <v>5</v>
      </c>
      <c r="AB23" s="366">
        <v>2</v>
      </c>
      <c r="AC23" s="410">
        <v>11</v>
      </c>
      <c r="AD23" s="224">
        <f t="shared" si="6"/>
        <v>28.560000000000002</v>
      </c>
      <c r="AE23" s="368">
        <f t="shared" si="8"/>
        <v>2.5963636363636367</v>
      </c>
      <c r="AF23" s="368"/>
      <c r="AG23" s="149">
        <f t="shared" si="7"/>
        <v>2.5963636363636367</v>
      </c>
      <c r="AH23" s="183" t="str">
        <f t="shared" si="5"/>
        <v>ปานกลาง</v>
      </c>
      <c r="AI23" s="183">
        <v>1</v>
      </c>
      <c r="AJ23" s="376">
        <v>2.6</v>
      </c>
      <c r="AK23" s="370" t="s">
        <v>305</v>
      </c>
      <c r="AL23" s="377" t="str">
        <f t="shared" si="4"/>
        <v>น้อยกว่า</v>
      </c>
      <c r="AM23" s="183"/>
    </row>
    <row r="24" spans="1:39" s="53" customFormat="1" ht="30.75">
      <c r="A24" s="292"/>
      <c r="B24" s="292" t="s">
        <v>220</v>
      </c>
      <c r="C24" s="276">
        <v>7</v>
      </c>
      <c r="D24" s="359" t="s">
        <v>235</v>
      </c>
      <c r="E24" s="225" t="s">
        <v>328</v>
      </c>
      <c r="F24" s="221">
        <v>48</v>
      </c>
      <c r="G24" s="221" t="s">
        <v>329</v>
      </c>
      <c r="H24" s="277" t="s">
        <v>296</v>
      </c>
      <c r="I24" s="360">
        <v>1</v>
      </c>
      <c r="J24" s="373">
        <v>4.54</v>
      </c>
      <c r="K24" s="374">
        <v>5</v>
      </c>
      <c r="L24" s="408">
        <v>4.51</v>
      </c>
      <c r="M24" s="363">
        <v>3.75</v>
      </c>
      <c r="N24" s="375">
        <v>1</v>
      </c>
      <c r="O24" s="375">
        <v>2</v>
      </c>
      <c r="P24" s="375">
        <v>2</v>
      </c>
      <c r="Q24" s="375">
        <v>1</v>
      </c>
      <c r="R24" s="409">
        <v>5</v>
      </c>
      <c r="S24" s="364">
        <v>5</v>
      </c>
      <c r="T24" s="364">
        <v>5</v>
      </c>
      <c r="U24" s="364">
        <v>5</v>
      </c>
      <c r="V24" s="365" t="s">
        <v>303</v>
      </c>
      <c r="W24" s="375">
        <v>3</v>
      </c>
      <c r="X24" s="375">
        <v>2</v>
      </c>
      <c r="Y24" s="375">
        <v>2</v>
      </c>
      <c r="Z24" s="375">
        <v>2</v>
      </c>
      <c r="AA24" s="364">
        <v>5</v>
      </c>
      <c r="AB24" s="375">
        <v>1</v>
      </c>
      <c r="AC24" s="410">
        <v>13</v>
      </c>
      <c r="AD24" s="224">
        <f t="shared" si="6"/>
        <v>34.26</v>
      </c>
      <c r="AE24" s="368">
        <f t="shared" si="8"/>
        <v>2.6353846153846154</v>
      </c>
      <c r="AF24" s="368"/>
      <c r="AG24" s="149">
        <f t="shared" si="7"/>
        <v>2.6353846153846154</v>
      </c>
      <c r="AH24" s="183" t="str">
        <f t="shared" si="5"/>
        <v>ปานกลาง</v>
      </c>
      <c r="AI24" s="183">
        <v>1</v>
      </c>
      <c r="AJ24" s="376">
        <v>2.73</v>
      </c>
      <c r="AK24" s="370" t="s">
        <v>305</v>
      </c>
      <c r="AL24" s="377" t="str">
        <f t="shared" si="4"/>
        <v>น้อยกว่า</v>
      </c>
      <c r="AM24" s="183">
        <v>1</v>
      </c>
    </row>
    <row r="25" spans="1:39" s="53" customFormat="1" ht="30.75">
      <c r="A25" s="292"/>
      <c r="B25" s="292" t="s">
        <v>220</v>
      </c>
      <c r="C25" s="276">
        <v>8</v>
      </c>
      <c r="D25" s="359" t="s">
        <v>236</v>
      </c>
      <c r="E25" s="225" t="s">
        <v>328</v>
      </c>
      <c r="F25" s="221">
        <v>48</v>
      </c>
      <c r="G25" s="221" t="s">
        <v>329</v>
      </c>
      <c r="H25" s="277" t="s">
        <v>296</v>
      </c>
      <c r="I25" s="360">
        <v>1</v>
      </c>
      <c r="J25" s="373">
        <v>3.97</v>
      </c>
      <c r="K25" s="374">
        <v>4</v>
      </c>
      <c r="L25" s="408">
        <v>4.07</v>
      </c>
      <c r="M25" s="364">
        <v>4</v>
      </c>
      <c r="N25" s="375">
        <v>2</v>
      </c>
      <c r="O25" s="375">
        <v>2</v>
      </c>
      <c r="P25" s="375">
        <v>3</v>
      </c>
      <c r="Q25" s="375">
        <v>2</v>
      </c>
      <c r="R25" s="375">
        <v>3.89</v>
      </c>
      <c r="S25" s="364">
        <v>5</v>
      </c>
      <c r="T25" s="364">
        <v>1.67</v>
      </c>
      <c r="U25" s="364">
        <v>5</v>
      </c>
      <c r="V25" s="365" t="s">
        <v>303</v>
      </c>
      <c r="W25" s="375">
        <v>3</v>
      </c>
      <c r="X25" s="375">
        <v>3</v>
      </c>
      <c r="Y25" s="375">
        <v>3</v>
      </c>
      <c r="Z25" s="375">
        <v>2</v>
      </c>
      <c r="AA25" s="364">
        <v>5</v>
      </c>
      <c r="AB25" s="403">
        <v>3</v>
      </c>
      <c r="AC25" s="410">
        <v>13</v>
      </c>
      <c r="AD25" s="224">
        <f t="shared" si="6"/>
        <v>39.96</v>
      </c>
      <c r="AE25" s="368">
        <f t="shared" si="8"/>
        <v>3.0738461538461541</v>
      </c>
      <c r="AF25" s="368"/>
      <c r="AG25" s="149">
        <f t="shared" si="7"/>
        <v>3.0738461538461541</v>
      </c>
      <c r="AH25" s="183" t="str">
        <f t="shared" si="5"/>
        <v>ดี</v>
      </c>
      <c r="AI25" s="183">
        <v>1</v>
      </c>
      <c r="AJ25" s="376">
        <v>3.07</v>
      </c>
      <c r="AK25" s="370" t="s">
        <v>304</v>
      </c>
      <c r="AL25" s="377" t="str">
        <f t="shared" si="4"/>
        <v>มากกว่า</v>
      </c>
      <c r="AM25" s="183">
        <v>1</v>
      </c>
    </row>
    <row r="26" spans="1:39" s="53" customFormat="1" ht="30.75">
      <c r="A26" s="292"/>
      <c r="B26" s="292" t="s">
        <v>220</v>
      </c>
      <c r="C26" s="276">
        <v>9</v>
      </c>
      <c r="D26" s="220" t="s">
        <v>237</v>
      </c>
      <c r="E26" s="225" t="s">
        <v>328</v>
      </c>
      <c r="F26" s="221">
        <v>48</v>
      </c>
      <c r="G26" s="221" t="s">
        <v>329</v>
      </c>
      <c r="H26" s="277" t="s">
        <v>296</v>
      </c>
      <c r="I26" s="360">
        <v>1</v>
      </c>
      <c r="J26" s="378" t="s">
        <v>362</v>
      </c>
      <c r="K26" s="379" t="s">
        <v>362</v>
      </c>
      <c r="L26" s="380" t="s">
        <v>363</v>
      </c>
      <c r="M26" s="380" t="s">
        <v>363</v>
      </c>
      <c r="N26" s="375">
        <v>2</v>
      </c>
      <c r="O26" s="375">
        <v>3</v>
      </c>
      <c r="P26" s="375">
        <v>2</v>
      </c>
      <c r="Q26" s="375">
        <v>2</v>
      </c>
      <c r="R26" s="375">
        <v>3.89</v>
      </c>
      <c r="S26" s="364">
        <v>5</v>
      </c>
      <c r="T26" s="364">
        <v>1.67</v>
      </c>
      <c r="U26" s="364">
        <v>5</v>
      </c>
      <c r="V26" s="365" t="s">
        <v>303</v>
      </c>
      <c r="W26" s="375">
        <v>3</v>
      </c>
      <c r="X26" s="375">
        <v>2</v>
      </c>
      <c r="Y26" s="375">
        <v>3</v>
      </c>
      <c r="Z26" s="375">
        <v>3</v>
      </c>
      <c r="AA26" s="364">
        <v>5</v>
      </c>
      <c r="AB26" s="403">
        <v>2</v>
      </c>
      <c r="AC26" s="410">
        <v>11</v>
      </c>
      <c r="AD26" s="224">
        <f t="shared" si="6"/>
        <v>30.89</v>
      </c>
      <c r="AE26" s="368">
        <f t="shared" si="8"/>
        <v>2.8081818181818181</v>
      </c>
      <c r="AF26" s="368"/>
      <c r="AG26" s="149">
        <f t="shared" si="7"/>
        <v>2.8081818181818181</v>
      </c>
      <c r="AH26" s="183" t="str">
        <f t="shared" si="5"/>
        <v>ปานกลาง</v>
      </c>
      <c r="AI26" s="183">
        <v>1</v>
      </c>
      <c r="AJ26" s="376">
        <v>2.81</v>
      </c>
      <c r="AK26" s="370" t="s">
        <v>305</v>
      </c>
      <c r="AL26" s="377" t="str">
        <f t="shared" si="4"/>
        <v>น้อยกว่า</v>
      </c>
      <c r="AM26" s="183"/>
    </row>
    <row r="27" spans="1:39" s="53" customFormat="1" ht="30.75">
      <c r="A27" s="292"/>
      <c r="B27" s="292" t="s">
        <v>220</v>
      </c>
      <c r="C27" s="276">
        <v>10</v>
      </c>
      <c r="D27" s="359" t="s">
        <v>238</v>
      </c>
      <c r="E27" s="225" t="s">
        <v>328</v>
      </c>
      <c r="F27" s="221">
        <v>48</v>
      </c>
      <c r="G27" s="221" t="s">
        <v>329</v>
      </c>
      <c r="H27" s="277" t="s">
        <v>296</v>
      </c>
      <c r="I27" s="360">
        <v>1</v>
      </c>
      <c r="J27" s="373">
        <v>4.24</v>
      </c>
      <c r="K27" s="374">
        <v>4.3499999999999996</v>
      </c>
      <c r="L27" s="408">
        <v>4.18</v>
      </c>
      <c r="M27" s="363">
        <v>4.29</v>
      </c>
      <c r="N27" s="375">
        <v>2</v>
      </c>
      <c r="O27" s="375">
        <v>2</v>
      </c>
      <c r="P27" s="375">
        <v>3</v>
      </c>
      <c r="Q27" s="375">
        <v>2</v>
      </c>
      <c r="R27" s="375">
        <v>3.89</v>
      </c>
      <c r="S27" s="364">
        <v>5</v>
      </c>
      <c r="T27" s="364">
        <v>1.67</v>
      </c>
      <c r="U27" s="364">
        <v>5</v>
      </c>
      <c r="V27" s="365" t="s">
        <v>303</v>
      </c>
      <c r="W27" s="375">
        <v>2</v>
      </c>
      <c r="X27" s="375">
        <v>3</v>
      </c>
      <c r="Y27" s="375">
        <v>2</v>
      </c>
      <c r="Z27" s="375">
        <v>2</v>
      </c>
      <c r="AA27" s="364">
        <v>4.5</v>
      </c>
      <c r="AB27" s="403">
        <v>2</v>
      </c>
      <c r="AC27" s="410">
        <v>13</v>
      </c>
      <c r="AD27" s="224">
        <f t="shared" si="6"/>
        <v>36.86</v>
      </c>
      <c r="AE27" s="368">
        <f t="shared" si="8"/>
        <v>2.8353846153846152</v>
      </c>
      <c r="AF27" s="368"/>
      <c r="AG27" s="149">
        <f t="shared" si="7"/>
        <v>2.8353846153846152</v>
      </c>
      <c r="AH27" s="183" t="str">
        <f t="shared" si="5"/>
        <v>ปานกลาง</v>
      </c>
      <c r="AI27" s="183">
        <v>1</v>
      </c>
      <c r="AJ27" s="376">
        <v>2.84</v>
      </c>
      <c r="AK27" s="370" t="s">
        <v>305</v>
      </c>
      <c r="AL27" s="377" t="str">
        <f t="shared" si="4"/>
        <v>น้อยกว่า</v>
      </c>
      <c r="AM27" s="183">
        <v>1</v>
      </c>
    </row>
    <row r="28" spans="1:39" s="53" customFormat="1" ht="30.75">
      <c r="A28" s="292"/>
      <c r="B28" s="292" t="s">
        <v>220</v>
      </c>
      <c r="C28" s="276">
        <v>11</v>
      </c>
      <c r="D28" s="220" t="s">
        <v>337</v>
      </c>
      <c r="E28" s="225" t="s">
        <v>328</v>
      </c>
      <c r="F28" s="221">
        <v>48</v>
      </c>
      <c r="G28" s="221" t="s">
        <v>329</v>
      </c>
      <c r="H28" s="277" t="s">
        <v>296</v>
      </c>
      <c r="I28" s="360">
        <v>1</v>
      </c>
      <c r="J28" s="378" t="s">
        <v>362</v>
      </c>
      <c r="K28" s="379" t="s">
        <v>362</v>
      </c>
      <c r="L28" s="380" t="s">
        <v>363</v>
      </c>
      <c r="M28" s="380" t="s">
        <v>363</v>
      </c>
      <c r="N28" s="375">
        <v>1</v>
      </c>
      <c r="O28" s="375">
        <v>1</v>
      </c>
      <c r="P28" s="375">
        <v>2</v>
      </c>
      <c r="Q28" s="375">
        <v>1</v>
      </c>
      <c r="R28" s="375">
        <v>4.4400000000000004</v>
      </c>
      <c r="S28" s="364">
        <v>5</v>
      </c>
      <c r="T28" s="364">
        <v>3.33</v>
      </c>
      <c r="U28" s="364">
        <v>5</v>
      </c>
      <c r="V28" s="365" t="s">
        <v>303</v>
      </c>
      <c r="W28" s="375">
        <v>2</v>
      </c>
      <c r="X28" s="375">
        <v>2</v>
      </c>
      <c r="Y28" s="375">
        <v>2</v>
      </c>
      <c r="Z28" s="375">
        <v>2</v>
      </c>
      <c r="AA28" s="364">
        <v>5</v>
      </c>
      <c r="AB28" s="403">
        <v>2</v>
      </c>
      <c r="AC28" s="410">
        <v>11</v>
      </c>
      <c r="AD28" s="224">
        <f t="shared" si="6"/>
        <v>24.44</v>
      </c>
      <c r="AE28" s="368">
        <f t="shared" si="8"/>
        <v>2.2218181818181821</v>
      </c>
      <c r="AF28" s="368"/>
      <c r="AG28" s="149">
        <f t="shared" si="7"/>
        <v>2.2218181818181821</v>
      </c>
      <c r="AH28" s="183" t="str">
        <f t="shared" si="5"/>
        <v>ปานกลาง</v>
      </c>
      <c r="AI28" s="183">
        <v>1</v>
      </c>
      <c r="AJ28" s="376">
        <v>2.2200000000000002</v>
      </c>
      <c r="AK28" s="370" t="s">
        <v>305</v>
      </c>
      <c r="AL28" s="377" t="str">
        <f t="shared" si="4"/>
        <v>มากกว่า</v>
      </c>
      <c r="AM28" s="183"/>
    </row>
    <row r="29" spans="1:39" s="53" customFormat="1" ht="30.75">
      <c r="A29" s="292"/>
      <c r="B29" s="292" t="s">
        <v>220</v>
      </c>
      <c r="C29" s="276">
        <v>12</v>
      </c>
      <c r="D29" s="220" t="s">
        <v>230</v>
      </c>
      <c r="E29" s="225" t="s">
        <v>331</v>
      </c>
      <c r="F29" s="302">
        <v>58</v>
      </c>
      <c r="G29" s="303" t="s">
        <v>329</v>
      </c>
      <c r="H29" s="304" t="s">
        <v>297</v>
      </c>
      <c r="I29" s="411">
        <v>0</v>
      </c>
      <c r="J29" s="373">
        <v>4.7</v>
      </c>
      <c r="K29" s="412">
        <v>5</v>
      </c>
      <c r="L29" s="413">
        <v>4.7</v>
      </c>
      <c r="M29" s="414">
        <v>5</v>
      </c>
      <c r="N29" s="413">
        <v>3</v>
      </c>
      <c r="O29" s="413">
        <v>3</v>
      </c>
      <c r="P29" s="413">
        <v>3</v>
      </c>
      <c r="Q29" s="413">
        <v>3</v>
      </c>
      <c r="R29" s="413">
        <v>5</v>
      </c>
      <c r="S29" s="414">
        <v>5</v>
      </c>
      <c r="T29" s="414">
        <v>5</v>
      </c>
      <c r="U29" s="414">
        <v>5</v>
      </c>
      <c r="V29" s="415" t="s">
        <v>303</v>
      </c>
      <c r="W29" s="413">
        <v>3</v>
      </c>
      <c r="X29" s="413">
        <v>3</v>
      </c>
      <c r="Y29" s="413">
        <v>2</v>
      </c>
      <c r="Z29" s="413">
        <v>3</v>
      </c>
      <c r="AA29" s="414">
        <v>5</v>
      </c>
      <c r="AB29" s="413">
        <v>3</v>
      </c>
      <c r="AC29" s="367">
        <v>13</v>
      </c>
      <c r="AD29" s="224">
        <f t="shared" si="6"/>
        <v>45.7</v>
      </c>
      <c r="AE29" s="368">
        <f t="shared" si="8"/>
        <v>3.5153846153846158</v>
      </c>
      <c r="AF29" s="183" t="str">
        <f>IF(AE29&lt;2.01,"น้อย",IF(AE29&lt;3.01,"ปานกลาง",IF(AE29&lt;4.01,"ดี",IF(AE29&gt;=4.01,"ดีมาก"))))</f>
        <v>ดี</v>
      </c>
      <c r="AG29" s="212">
        <f>+IF(I29&lt;1,0,IF(I29&gt;=1,AE29))</f>
        <v>0</v>
      </c>
      <c r="AH29" s="183" t="str">
        <f>IF(AG29&lt;2.01,"น้อย",IF(AG29&lt;3.01,"ปานกลาง",IF(AG29&lt;4.01,"ดี",IF(AG29&gt;=4.01,"ดีมาก"))))</f>
        <v>น้อย</v>
      </c>
      <c r="AI29" s="183">
        <v>1</v>
      </c>
      <c r="AJ29" s="416">
        <v>0</v>
      </c>
      <c r="AK29" s="370" t="s">
        <v>306</v>
      </c>
      <c r="AL29" s="377" t="str">
        <f t="shared" si="4"/>
        <v>เท่าเดิม</v>
      </c>
      <c r="AM29" s="183"/>
    </row>
    <row r="30" spans="1:39" s="53" customFormat="1" ht="30.75">
      <c r="A30" s="292"/>
      <c r="B30" s="292" t="s">
        <v>220</v>
      </c>
      <c r="C30" s="276">
        <v>13</v>
      </c>
      <c r="D30" s="220" t="s">
        <v>239</v>
      </c>
      <c r="E30" s="225" t="s">
        <v>331</v>
      </c>
      <c r="F30" s="221">
        <v>48</v>
      </c>
      <c r="G30" s="221" t="s">
        <v>329</v>
      </c>
      <c r="H30" s="277" t="s">
        <v>296</v>
      </c>
      <c r="I30" s="372">
        <v>1</v>
      </c>
      <c r="J30" s="378" t="s">
        <v>362</v>
      </c>
      <c r="K30" s="374">
        <v>1.83</v>
      </c>
      <c r="L30" s="380" t="s">
        <v>363</v>
      </c>
      <c r="M30" s="364">
        <v>1.83</v>
      </c>
      <c r="N30" s="375">
        <v>3</v>
      </c>
      <c r="O30" s="375">
        <v>3</v>
      </c>
      <c r="P30" s="375">
        <v>3</v>
      </c>
      <c r="Q30" s="375">
        <v>3</v>
      </c>
      <c r="R30" s="375">
        <v>4.58</v>
      </c>
      <c r="S30" s="364">
        <v>5</v>
      </c>
      <c r="T30" s="364">
        <v>3.75</v>
      </c>
      <c r="U30" s="364">
        <v>5</v>
      </c>
      <c r="V30" s="365" t="s">
        <v>303</v>
      </c>
      <c r="W30" s="375">
        <v>3</v>
      </c>
      <c r="X30" s="375">
        <v>4</v>
      </c>
      <c r="Y30" s="375">
        <v>3</v>
      </c>
      <c r="Z30" s="375">
        <v>3</v>
      </c>
      <c r="AA30" s="364">
        <v>5</v>
      </c>
      <c r="AB30" s="375">
        <v>3</v>
      </c>
      <c r="AC30" s="404">
        <v>12</v>
      </c>
      <c r="AD30" s="224">
        <f t="shared" si="6"/>
        <v>39.409999999999997</v>
      </c>
      <c r="AE30" s="368">
        <f t="shared" si="8"/>
        <v>3.2841666666666662</v>
      </c>
      <c r="AF30" s="368"/>
      <c r="AG30" s="212">
        <f t="shared" si="7"/>
        <v>3.2841666666666662</v>
      </c>
      <c r="AH30" s="183" t="str">
        <f t="shared" si="5"/>
        <v>ดี</v>
      </c>
      <c r="AI30" s="183">
        <v>1</v>
      </c>
      <c r="AJ30" s="369">
        <v>3.28</v>
      </c>
      <c r="AK30" s="370" t="s">
        <v>304</v>
      </c>
      <c r="AL30" s="377" t="str">
        <f t="shared" si="4"/>
        <v>มากกว่า</v>
      </c>
      <c r="AM30" s="183"/>
    </row>
    <row r="31" spans="1:39" s="53" customFormat="1" ht="30.75">
      <c r="A31" s="292"/>
      <c r="B31" s="292" t="s">
        <v>220</v>
      </c>
      <c r="C31" s="276">
        <v>14</v>
      </c>
      <c r="D31" s="359" t="s">
        <v>238</v>
      </c>
      <c r="E31" s="225" t="s">
        <v>331</v>
      </c>
      <c r="F31" s="221">
        <v>48</v>
      </c>
      <c r="G31" s="221" t="s">
        <v>329</v>
      </c>
      <c r="H31" s="277" t="s">
        <v>296</v>
      </c>
      <c r="I31" s="372">
        <v>1</v>
      </c>
      <c r="J31" s="382">
        <v>4.58</v>
      </c>
      <c r="K31" s="374">
        <v>5</v>
      </c>
      <c r="L31" s="363">
        <v>4.0599999999999996</v>
      </c>
      <c r="M31" s="364">
        <v>5</v>
      </c>
      <c r="N31" s="364">
        <v>3</v>
      </c>
      <c r="O31" s="364">
        <v>3</v>
      </c>
      <c r="P31" s="364">
        <v>3</v>
      </c>
      <c r="Q31" s="364">
        <v>3</v>
      </c>
      <c r="R31" s="364">
        <v>3.75</v>
      </c>
      <c r="S31" s="364">
        <v>5</v>
      </c>
      <c r="T31" s="364">
        <v>1.25</v>
      </c>
      <c r="U31" s="364">
        <v>5</v>
      </c>
      <c r="V31" s="365" t="s">
        <v>303</v>
      </c>
      <c r="W31" s="364">
        <v>3</v>
      </c>
      <c r="X31" s="364">
        <v>3</v>
      </c>
      <c r="Y31" s="364">
        <v>3</v>
      </c>
      <c r="Z31" s="364">
        <v>3</v>
      </c>
      <c r="AA31" s="364">
        <v>5</v>
      </c>
      <c r="AB31" s="364">
        <v>3</v>
      </c>
      <c r="AC31" s="404">
        <v>13</v>
      </c>
      <c r="AD31" s="224">
        <f t="shared" si="6"/>
        <v>44.81</v>
      </c>
      <c r="AE31" s="368">
        <f t="shared" si="8"/>
        <v>3.4469230769230772</v>
      </c>
      <c r="AF31" s="368"/>
      <c r="AG31" s="212">
        <f t="shared" si="7"/>
        <v>3.4469230769230772</v>
      </c>
      <c r="AH31" s="183" t="str">
        <f t="shared" si="5"/>
        <v>ดี</v>
      </c>
      <c r="AI31" s="183">
        <v>1</v>
      </c>
      <c r="AJ31" s="369">
        <v>3.49</v>
      </c>
      <c r="AK31" s="370" t="s">
        <v>304</v>
      </c>
      <c r="AL31" s="377" t="str">
        <f t="shared" si="4"/>
        <v>น้อยกว่า</v>
      </c>
      <c r="AM31" s="183">
        <v>1</v>
      </c>
    </row>
    <row r="32" spans="1:39" s="53" customFormat="1" ht="30.75">
      <c r="A32" s="292"/>
      <c r="B32" s="292" t="s">
        <v>220</v>
      </c>
      <c r="C32" s="276">
        <v>15</v>
      </c>
      <c r="D32" s="220" t="s">
        <v>240</v>
      </c>
      <c r="E32" s="225" t="s">
        <v>331</v>
      </c>
      <c r="F32" s="221">
        <v>48</v>
      </c>
      <c r="G32" s="221" t="s">
        <v>329</v>
      </c>
      <c r="H32" s="277" t="s">
        <v>296</v>
      </c>
      <c r="I32" s="372">
        <v>1</v>
      </c>
      <c r="J32" s="373">
        <v>4.63</v>
      </c>
      <c r="K32" s="374">
        <v>5</v>
      </c>
      <c r="L32" s="375">
        <v>4.63</v>
      </c>
      <c r="M32" s="364">
        <v>5</v>
      </c>
      <c r="N32" s="375">
        <v>2</v>
      </c>
      <c r="O32" s="375">
        <v>2</v>
      </c>
      <c r="P32" s="375">
        <v>2</v>
      </c>
      <c r="Q32" s="375">
        <v>2</v>
      </c>
      <c r="R32" s="375">
        <v>5</v>
      </c>
      <c r="S32" s="364">
        <v>5</v>
      </c>
      <c r="T32" s="364">
        <v>5</v>
      </c>
      <c r="U32" s="364">
        <v>5</v>
      </c>
      <c r="V32" s="365" t="s">
        <v>303</v>
      </c>
      <c r="W32" s="375">
        <v>3</v>
      </c>
      <c r="X32" s="375">
        <v>2</v>
      </c>
      <c r="Y32" s="375">
        <v>2</v>
      </c>
      <c r="Z32" s="375">
        <v>2</v>
      </c>
      <c r="AA32" s="364">
        <v>5</v>
      </c>
      <c r="AB32" s="375">
        <v>2</v>
      </c>
      <c r="AC32" s="404">
        <v>13</v>
      </c>
      <c r="AD32" s="224">
        <f t="shared" si="6"/>
        <v>38.630000000000003</v>
      </c>
      <c r="AE32" s="368">
        <f t="shared" si="8"/>
        <v>2.9715384615384619</v>
      </c>
      <c r="AF32" s="368"/>
      <c r="AG32" s="212">
        <f t="shared" si="7"/>
        <v>2.9715384615384619</v>
      </c>
      <c r="AH32" s="183" t="str">
        <f t="shared" si="5"/>
        <v>ปานกลาง</v>
      </c>
      <c r="AI32" s="183">
        <v>1</v>
      </c>
      <c r="AJ32" s="369">
        <v>2.97</v>
      </c>
      <c r="AK32" s="370" t="s">
        <v>305</v>
      </c>
      <c r="AL32" s="377" t="str">
        <f t="shared" si="4"/>
        <v>มากกว่า</v>
      </c>
      <c r="AM32" s="183"/>
    </row>
    <row r="33" spans="1:39" s="53" customFormat="1" ht="30.75">
      <c r="A33" s="292"/>
      <c r="B33" s="292" t="s">
        <v>220</v>
      </c>
      <c r="C33" s="276">
        <v>16</v>
      </c>
      <c r="D33" s="220" t="s">
        <v>235</v>
      </c>
      <c r="E33" s="225" t="s">
        <v>331</v>
      </c>
      <c r="F33" s="221">
        <v>48</v>
      </c>
      <c r="G33" s="221" t="s">
        <v>329</v>
      </c>
      <c r="H33" s="277" t="s">
        <v>296</v>
      </c>
      <c r="I33" s="372">
        <v>1</v>
      </c>
      <c r="J33" s="373">
        <v>4.1500000000000004</v>
      </c>
      <c r="K33" s="374">
        <v>5</v>
      </c>
      <c r="L33" s="375">
        <v>4.1500000000000004</v>
      </c>
      <c r="M33" s="364">
        <v>5</v>
      </c>
      <c r="N33" s="375">
        <v>2</v>
      </c>
      <c r="O33" s="375">
        <v>2</v>
      </c>
      <c r="P33" s="375">
        <v>3</v>
      </c>
      <c r="Q33" s="375">
        <v>3</v>
      </c>
      <c r="R33" s="375">
        <v>5</v>
      </c>
      <c r="S33" s="364">
        <v>5</v>
      </c>
      <c r="T33" s="364">
        <v>5</v>
      </c>
      <c r="U33" s="364">
        <v>5</v>
      </c>
      <c r="V33" s="365" t="s">
        <v>303</v>
      </c>
      <c r="W33" s="375">
        <v>3</v>
      </c>
      <c r="X33" s="375">
        <v>2</v>
      </c>
      <c r="Y33" s="375">
        <v>3</v>
      </c>
      <c r="Z33" s="375">
        <v>3</v>
      </c>
      <c r="AA33" s="364">
        <v>5</v>
      </c>
      <c r="AB33" s="375">
        <v>3</v>
      </c>
      <c r="AC33" s="404">
        <v>13</v>
      </c>
      <c r="AD33" s="224">
        <f t="shared" si="6"/>
        <v>43.15</v>
      </c>
      <c r="AE33" s="368">
        <f t="shared" si="8"/>
        <v>3.319230769230769</v>
      </c>
      <c r="AF33" s="368"/>
      <c r="AG33" s="149">
        <f t="shared" si="7"/>
        <v>3.319230769230769</v>
      </c>
      <c r="AH33" s="183" t="str">
        <f t="shared" si="5"/>
        <v>ดี</v>
      </c>
      <c r="AI33" s="183">
        <v>1</v>
      </c>
      <c r="AJ33" s="376">
        <v>3.32</v>
      </c>
      <c r="AK33" s="370" t="s">
        <v>304</v>
      </c>
      <c r="AL33" s="377" t="str">
        <f t="shared" si="4"/>
        <v>น้อยกว่า</v>
      </c>
      <c r="AM33" s="183"/>
    </row>
    <row r="34" spans="1:39" s="53" customFormat="1" ht="30.75">
      <c r="A34" s="292"/>
      <c r="B34" s="292" t="s">
        <v>220</v>
      </c>
      <c r="C34" s="276" t="s">
        <v>303</v>
      </c>
      <c r="D34" s="220" t="s">
        <v>241</v>
      </c>
      <c r="E34" s="225" t="s">
        <v>331</v>
      </c>
      <c r="F34" s="221">
        <v>48</v>
      </c>
      <c r="G34" s="221" t="s">
        <v>303</v>
      </c>
      <c r="H34" s="417" t="s">
        <v>339</v>
      </c>
      <c r="I34" s="383" t="s">
        <v>368</v>
      </c>
      <c r="J34" s="373" t="s">
        <v>369</v>
      </c>
      <c r="K34" s="418" t="s">
        <v>369</v>
      </c>
      <c r="L34" s="375" t="s">
        <v>368</v>
      </c>
      <c r="M34" s="375" t="s">
        <v>368</v>
      </c>
      <c r="N34" s="383" t="s">
        <v>368</v>
      </c>
      <c r="O34" s="383" t="s">
        <v>368</v>
      </c>
      <c r="P34" s="383" t="s">
        <v>368</v>
      </c>
      <c r="Q34" s="383" t="s">
        <v>368</v>
      </c>
      <c r="R34" s="383" t="s">
        <v>368</v>
      </c>
      <c r="S34" s="383" t="s">
        <v>368</v>
      </c>
      <c r="T34" s="383" t="s">
        <v>368</v>
      </c>
      <c r="U34" s="383" t="s">
        <v>368</v>
      </c>
      <c r="V34" s="383" t="s">
        <v>368</v>
      </c>
      <c r="W34" s="383" t="s">
        <v>368</v>
      </c>
      <c r="X34" s="383" t="s">
        <v>368</v>
      </c>
      <c r="Y34" s="383" t="s">
        <v>368</v>
      </c>
      <c r="Z34" s="383" t="s">
        <v>368</v>
      </c>
      <c r="AA34" s="383" t="s">
        <v>368</v>
      </c>
      <c r="AB34" s="383" t="s">
        <v>368</v>
      </c>
      <c r="AC34" s="404">
        <v>0</v>
      </c>
      <c r="AD34" s="224">
        <f t="shared" si="6"/>
        <v>0</v>
      </c>
      <c r="AE34" s="310">
        <v>0</v>
      </c>
      <c r="AF34" s="310"/>
      <c r="AG34" s="310">
        <v>0</v>
      </c>
      <c r="AH34" s="310">
        <v>0</v>
      </c>
      <c r="AI34" s="310"/>
      <c r="AJ34" s="419" t="s">
        <v>370</v>
      </c>
      <c r="AK34" s="420" t="s">
        <v>371</v>
      </c>
      <c r="AL34" s="377" t="str">
        <f t="shared" si="4"/>
        <v>น้อยกว่า</v>
      </c>
      <c r="AM34" s="310"/>
    </row>
    <row r="35" spans="1:39" s="53" customFormat="1" ht="30.75">
      <c r="A35" s="292"/>
      <c r="B35" s="292" t="s">
        <v>220</v>
      </c>
      <c r="C35" s="276">
        <v>17</v>
      </c>
      <c r="D35" s="220" t="s">
        <v>242</v>
      </c>
      <c r="E35" s="225" t="s">
        <v>331</v>
      </c>
      <c r="F35" s="302">
        <v>58</v>
      </c>
      <c r="G35" s="303" t="s">
        <v>329</v>
      </c>
      <c r="H35" s="277" t="s">
        <v>296</v>
      </c>
      <c r="I35" s="372">
        <v>1</v>
      </c>
      <c r="J35" s="373">
        <v>4.45</v>
      </c>
      <c r="K35" s="374">
        <v>5</v>
      </c>
      <c r="L35" s="375">
        <v>4.45</v>
      </c>
      <c r="M35" s="364">
        <v>5</v>
      </c>
      <c r="N35" s="375">
        <v>2</v>
      </c>
      <c r="O35" s="375">
        <v>3</v>
      </c>
      <c r="P35" s="375">
        <v>3</v>
      </c>
      <c r="Q35" s="375">
        <v>3</v>
      </c>
      <c r="R35" s="375">
        <v>5</v>
      </c>
      <c r="S35" s="364">
        <v>5</v>
      </c>
      <c r="T35" s="364">
        <v>5</v>
      </c>
      <c r="U35" s="364">
        <v>5</v>
      </c>
      <c r="V35" s="365" t="s">
        <v>303</v>
      </c>
      <c r="W35" s="375">
        <v>3</v>
      </c>
      <c r="X35" s="375">
        <v>3</v>
      </c>
      <c r="Y35" s="375">
        <v>2</v>
      </c>
      <c r="Z35" s="375">
        <v>3</v>
      </c>
      <c r="AA35" s="364">
        <v>4.5</v>
      </c>
      <c r="AB35" s="375">
        <v>3</v>
      </c>
      <c r="AC35" s="404">
        <v>13</v>
      </c>
      <c r="AD35" s="224">
        <f t="shared" si="6"/>
        <v>43.95</v>
      </c>
      <c r="AE35" s="368">
        <f t="shared" si="8"/>
        <v>3.3807692307692312</v>
      </c>
      <c r="AF35" s="368"/>
      <c r="AG35" s="149">
        <f t="shared" si="7"/>
        <v>3.3807692307692312</v>
      </c>
      <c r="AH35" s="183" t="str">
        <f t="shared" si="5"/>
        <v>ดี</v>
      </c>
      <c r="AI35" s="183">
        <v>1</v>
      </c>
      <c r="AJ35" s="376">
        <v>3.38</v>
      </c>
      <c r="AK35" s="370" t="s">
        <v>304</v>
      </c>
      <c r="AL35" s="377" t="str">
        <f t="shared" si="4"/>
        <v>มากกว่า</v>
      </c>
      <c r="AM35" s="183"/>
    </row>
    <row r="36" spans="1:39" s="53" customFormat="1" ht="30.75">
      <c r="A36" s="292"/>
      <c r="B36" s="292" t="s">
        <v>220</v>
      </c>
      <c r="C36" s="276">
        <v>18</v>
      </c>
      <c r="D36" s="220" t="s">
        <v>230</v>
      </c>
      <c r="E36" s="225" t="s">
        <v>334</v>
      </c>
      <c r="F36" s="302">
        <v>58</v>
      </c>
      <c r="G36" s="303" t="s">
        <v>329</v>
      </c>
      <c r="H36" s="304" t="s">
        <v>297</v>
      </c>
      <c r="I36" s="411">
        <v>0</v>
      </c>
      <c r="J36" s="373">
        <v>4.79</v>
      </c>
      <c r="K36" s="412">
        <v>5</v>
      </c>
      <c r="L36" s="413">
        <v>4.79</v>
      </c>
      <c r="M36" s="414">
        <v>5</v>
      </c>
      <c r="N36" s="413">
        <v>3</v>
      </c>
      <c r="O36" s="413">
        <v>3</v>
      </c>
      <c r="P36" s="413">
        <v>3</v>
      </c>
      <c r="Q36" s="413">
        <v>3</v>
      </c>
      <c r="R36" s="413">
        <v>5</v>
      </c>
      <c r="S36" s="421">
        <v>5</v>
      </c>
      <c r="T36" s="421">
        <v>5</v>
      </c>
      <c r="U36" s="421">
        <v>5</v>
      </c>
      <c r="V36" s="422">
        <v>5</v>
      </c>
      <c r="W36" s="413">
        <v>3</v>
      </c>
      <c r="X36" s="413">
        <v>3</v>
      </c>
      <c r="Y36" s="413">
        <v>2</v>
      </c>
      <c r="Z36" s="413">
        <v>3</v>
      </c>
      <c r="AA36" s="414">
        <v>5</v>
      </c>
      <c r="AB36" s="413">
        <v>3</v>
      </c>
      <c r="AC36" s="367">
        <v>13</v>
      </c>
      <c r="AD36" s="224">
        <f t="shared" si="6"/>
        <v>45.79</v>
      </c>
      <c r="AE36" s="368">
        <f t="shared" si="8"/>
        <v>3.5223076923076921</v>
      </c>
      <c r="AF36" s="183" t="str">
        <f>IF(AE36&lt;2.01,"น้อย",IF(AE36&lt;3.01,"ปานกลาง",IF(AE36&lt;4.01,"ดี",IF(AE36&gt;=4.01,"ดีมาก"))))</f>
        <v>ดี</v>
      </c>
      <c r="AG36" s="212">
        <f t="shared" si="7"/>
        <v>0</v>
      </c>
      <c r="AH36" s="183" t="str">
        <f t="shared" si="5"/>
        <v>น้อย</v>
      </c>
      <c r="AI36" s="183">
        <v>1</v>
      </c>
      <c r="AJ36" s="416">
        <v>0</v>
      </c>
      <c r="AK36" s="370" t="s">
        <v>306</v>
      </c>
      <c r="AL36" s="377" t="str">
        <f t="shared" si="4"/>
        <v>เท่าเดิม</v>
      </c>
      <c r="AM36" s="183"/>
    </row>
    <row r="37" spans="1:39" s="53" customFormat="1" ht="30.75">
      <c r="A37" s="292"/>
      <c r="B37" s="292" t="s">
        <v>220</v>
      </c>
      <c r="C37" s="276">
        <v>19</v>
      </c>
      <c r="D37" s="220" t="s">
        <v>235</v>
      </c>
      <c r="E37" s="225" t="s">
        <v>334</v>
      </c>
      <c r="F37" s="221">
        <v>48</v>
      </c>
      <c r="G37" s="221" t="s">
        <v>329</v>
      </c>
      <c r="H37" s="277" t="s">
        <v>296</v>
      </c>
      <c r="I37" s="372">
        <v>1</v>
      </c>
      <c r="J37" s="378" t="s">
        <v>362</v>
      </c>
      <c r="K37" s="374">
        <v>5</v>
      </c>
      <c r="L37" s="380" t="s">
        <v>363</v>
      </c>
      <c r="M37" s="364">
        <v>5</v>
      </c>
      <c r="N37" s="375">
        <v>2</v>
      </c>
      <c r="O37" s="375">
        <v>2</v>
      </c>
      <c r="P37" s="375">
        <v>2</v>
      </c>
      <c r="Q37" s="375">
        <v>3</v>
      </c>
      <c r="R37" s="409">
        <v>4.8499999999999996</v>
      </c>
      <c r="S37" s="364">
        <v>5</v>
      </c>
      <c r="T37" s="364">
        <v>5</v>
      </c>
      <c r="U37" s="364">
        <v>5</v>
      </c>
      <c r="V37" s="423">
        <v>4.4000000000000004</v>
      </c>
      <c r="W37" s="375">
        <v>3</v>
      </c>
      <c r="X37" s="375">
        <v>2</v>
      </c>
      <c r="Y37" s="375">
        <v>3</v>
      </c>
      <c r="Z37" s="375">
        <v>3</v>
      </c>
      <c r="AA37" s="364">
        <v>5</v>
      </c>
      <c r="AB37" s="375">
        <v>3</v>
      </c>
      <c r="AC37" s="367">
        <v>12</v>
      </c>
      <c r="AD37" s="224">
        <f t="shared" si="6"/>
        <v>37.85</v>
      </c>
      <c r="AE37" s="368">
        <f t="shared" si="8"/>
        <v>3.1541666666666668</v>
      </c>
      <c r="AF37" s="368"/>
      <c r="AG37" s="212">
        <f t="shared" si="7"/>
        <v>3.1541666666666668</v>
      </c>
      <c r="AH37" s="183" t="str">
        <f t="shared" si="5"/>
        <v>ดี</v>
      </c>
      <c r="AI37" s="183">
        <v>1</v>
      </c>
      <c r="AJ37" s="369">
        <v>3.15</v>
      </c>
      <c r="AK37" s="370" t="s">
        <v>304</v>
      </c>
      <c r="AL37" s="377" t="str">
        <f t="shared" si="4"/>
        <v>มากกว่า</v>
      </c>
      <c r="AM37" s="183"/>
    </row>
    <row r="38" spans="1:39" s="53" customFormat="1" ht="30.75">
      <c r="A38" s="292"/>
      <c r="B38" s="292" t="s">
        <v>220</v>
      </c>
      <c r="C38" s="276">
        <v>20</v>
      </c>
      <c r="D38" s="220" t="s">
        <v>240</v>
      </c>
      <c r="E38" s="225" t="s">
        <v>334</v>
      </c>
      <c r="F38" s="221">
        <v>48</v>
      </c>
      <c r="G38" s="221" t="s">
        <v>329</v>
      </c>
      <c r="H38" s="277" t="s">
        <v>296</v>
      </c>
      <c r="I38" s="372">
        <v>1</v>
      </c>
      <c r="J38" s="373">
        <v>4.0999999999999996</v>
      </c>
      <c r="K38" s="379" t="s">
        <v>362</v>
      </c>
      <c r="L38" s="375">
        <v>4.0999999999999996</v>
      </c>
      <c r="M38" s="380" t="s">
        <v>363</v>
      </c>
      <c r="N38" s="375">
        <v>2</v>
      </c>
      <c r="O38" s="375">
        <v>2</v>
      </c>
      <c r="P38" s="375">
        <v>2</v>
      </c>
      <c r="Q38" s="375">
        <v>2</v>
      </c>
      <c r="R38" s="409">
        <v>4.2</v>
      </c>
      <c r="S38" s="364">
        <v>5</v>
      </c>
      <c r="T38" s="364">
        <v>4</v>
      </c>
      <c r="U38" s="364">
        <v>5</v>
      </c>
      <c r="V38" s="423">
        <v>2.8</v>
      </c>
      <c r="W38" s="375">
        <v>3</v>
      </c>
      <c r="X38" s="375">
        <v>2</v>
      </c>
      <c r="Y38" s="375">
        <v>2</v>
      </c>
      <c r="Z38" s="375">
        <v>2</v>
      </c>
      <c r="AA38" s="364">
        <v>5</v>
      </c>
      <c r="AB38" s="375">
        <v>2</v>
      </c>
      <c r="AC38" s="367">
        <v>12</v>
      </c>
      <c r="AD38" s="224">
        <f t="shared" si="6"/>
        <v>32.299999999999997</v>
      </c>
      <c r="AE38" s="368">
        <f t="shared" si="8"/>
        <v>2.6916666666666664</v>
      </c>
      <c r="AF38" s="368"/>
      <c r="AG38" s="212">
        <f t="shared" si="7"/>
        <v>2.6916666666666664</v>
      </c>
      <c r="AH38" s="183" t="str">
        <f t="shared" si="5"/>
        <v>ปานกลาง</v>
      </c>
      <c r="AI38" s="183">
        <v>1</v>
      </c>
      <c r="AJ38" s="369">
        <v>2.69</v>
      </c>
      <c r="AK38" s="370" t="s">
        <v>305</v>
      </c>
      <c r="AL38" s="377" t="str">
        <f t="shared" si="4"/>
        <v>มากกว่า</v>
      </c>
      <c r="AM38" s="183"/>
    </row>
    <row r="39" spans="1:39" ht="30.75">
      <c r="A39" s="293"/>
      <c r="B39" s="397" t="s">
        <v>372</v>
      </c>
      <c r="C39" s="282">
        <f>+COUNT(C18:C38)</f>
        <v>20</v>
      </c>
      <c r="D39" s="283"/>
      <c r="E39" s="284"/>
      <c r="F39" s="284"/>
      <c r="G39" s="284"/>
      <c r="H39" s="285"/>
      <c r="I39" s="385"/>
      <c r="J39" s="386"/>
      <c r="K39" s="386"/>
      <c r="L39" s="387"/>
      <c r="M39" s="387"/>
      <c r="N39" s="387"/>
      <c r="O39" s="387"/>
      <c r="P39" s="387"/>
      <c r="Q39" s="387"/>
      <c r="R39" s="387"/>
      <c r="S39" s="387"/>
      <c r="T39" s="387"/>
      <c r="U39" s="387"/>
      <c r="V39" s="387"/>
      <c r="W39" s="387"/>
      <c r="X39" s="387"/>
      <c r="Y39" s="387"/>
      <c r="Z39" s="387"/>
      <c r="AA39" s="387"/>
      <c r="AB39" s="388"/>
      <c r="AC39" s="398"/>
      <c r="AD39" s="390"/>
      <c r="AE39" s="391">
        <f>SUM(AG18:AG38)</f>
        <v>53.04447552447553</v>
      </c>
      <c r="AF39" s="391"/>
      <c r="AG39" s="392">
        <f>+SUM(AG18:AG38)/C39</f>
        <v>2.6522237762237766</v>
      </c>
      <c r="AH39" s="393" t="str">
        <f>IF(AG39&lt;1.51,"ต้องปรับปรุงเร่งด่วน",IF(AG39&lt;2.51,"ต้องปรับปรุง",IF(AG39&lt;3.51,"พอใช้",IF(AG39&lt;4.51,"ดี",IF(AG39&gt;=4.51,"ดีมาก")))))</f>
        <v>พอใช้</v>
      </c>
      <c r="AI39" s="288"/>
      <c r="AJ39" s="394">
        <v>2.66</v>
      </c>
      <c r="AK39" s="395" t="s">
        <v>298</v>
      </c>
      <c r="AL39" s="377" t="str">
        <f t="shared" si="4"/>
        <v>น้อยกว่า</v>
      </c>
      <c r="AM39" s="288"/>
    </row>
    <row r="40" spans="1:39" s="53" customFormat="1" ht="30.75">
      <c r="A40" s="294"/>
      <c r="B40" s="400" t="s">
        <v>221</v>
      </c>
      <c r="C40" s="276">
        <v>1</v>
      </c>
      <c r="D40" s="220" t="s">
        <v>253</v>
      </c>
      <c r="E40" s="225" t="s">
        <v>340</v>
      </c>
      <c r="F40" s="221">
        <v>48</v>
      </c>
      <c r="G40" s="221" t="s">
        <v>329</v>
      </c>
      <c r="H40" s="277" t="s">
        <v>296</v>
      </c>
      <c r="I40" s="360">
        <v>1</v>
      </c>
      <c r="J40" s="382">
        <v>3.82</v>
      </c>
      <c r="K40" s="374">
        <v>4.6500000000000004</v>
      </c>
      <c r="L40" s="364">
        <v>3.82</v>
      </c>
      <c r="M40" s="364">
        <v>4.6500000000000004</v>
      </c>
      <c r="N40" s="364">
        <v>3</v>
      </c>
      <c r="O40" s="364">
        <v>4</v>
      </c>
      <c r="P40" s="364">
        <v>2</v>
      </c>
      <c r="Q40" s="364">
        <v>4</v>
      </c>
      <c r="R40" s="364">
        <v>4</v>
      </c>
      <c r="S40" s="364">
        <v>5</v>
      </c>
      <c r="T40" s="364">
        <v>5</v>
      </c>
      <c r="U40" s="364">
        <v>2</v>
      </c>
      <c r="V40" s="365" t="s">
        <v>303</v>
      </c>
      <c r="W40" s="364">
        <v>3</v>
      </c>
      <c r="X40" s="364">
        <v>4</v>
      </c>
      <c r="Y40" s="364">
        <v>4</v>
      </c>
      <c r="Z40" s="364">
        <v>2</v>
      </c>
      <c r="AA40" s="361">
        <v>5</v>
      </c>
      <c r="AB40" s="362">
        <v>4</v>
      </c>
      <c r="AC40" s="424">
        <v>13</v>
      </c>
      <c r="AD40" s="224">
        <f t="shared" ref="AD40:AD55" si="9">+SUM(N40,O40,P40,Q40,R40,W40,X40,Y40,Z40,AA40,AB40,M40,L40)</f>
        <v>47.47</v>
      </c>
      <c r="AE40" s="368">
        <f t="shared" ref="AE40:AE55" si="10">+AD40/AC40</f>
        <v>3.6515384615384616</v>
      </c>
      <c r="AF40" s="368"/>
      <c r="AG40" s="212">
        <f t="shared" ref="AG40:AG55" si="11">+IF(I40&lt;1,0,IF(I40&gt;=1,AE40))</f>
        <v>3.6515384615384616</v>
      </c>
      <c r="AH40" s="183" t="str">
        <f t="shared" si="5"/>
        <v>ดี</v>
      </c>
      <c r="AI40" s="183">
        <v>1</v>
      </c>
      <c r="AJ40" s="369">
        <v>3.65</v>
      </c>
      <c r="AK40" s="370" t="s">
        <v>304</v>
      </c>
      <c r="AL40" s="377" t="str">
        <f t="shared" si="4"/>
        <v>มากกว่า</v>
      </c>
      <c r="AM40" s="183"/>
    </row>
    <row r="41" spans="1:39" s="53" customFormat="1" ht="30.75">
      <c r="A41" s="292"/>
      <c r="B41" s="292" t="s">
        <v>221</v>
      </c>
      <c r="C41" s="276">
        <v>2</v>
      </c>
      <c r="D41" s="359" t="s">
        <v>254</v>
      </c>
      <c r="E41" s="225" t="s">
        <v>341</v>
      </c>
      <c r="F41" s="221">
        <v>48</v>
      </c>
      <c r="G41" s="221" t="s">
        <v>329</v>
      </c>
      <c r="H41" s="277" t="s">
        <v>296</v>
      </c>
      <c r="I41" s="360">
        <v>1</v>
      </c>
      <c r="J41" s="382">
        <v>3.88</v>
      </c>
      <c r="K41" s="374">
        <v>4.49</v>
      </c>
      <c r="L41" s="363">
        <v>3.87</v>
      </c>
      <c r="M41" s="364">
        <v>4.49</v>
      </c>
      <c r="N41" s="364">
        <v>2</v>
      </c>
      <c r="O41" s="364">
        <v>2</v>
      </c>
      <c r="P41" s="364">
        <v>3</v>
      </c>
      <c r="Q41" s="364">
        <v>3</v>
      </c>
      <c r="R41" s="364">
        <v>4.4400000000000004</v>
      </c>
      <c r="S41" s="364">
        <v>5</v>
      </c>
      <c r="T41" s="364">
        <v>3.33</v>
      </c>
      <c r="U41" s="364">
        <v>5</v>
      </c>
      <c r="V41" s="365" t="s">
        <v>303</v>
      </c>
      <c r="W41" s="364">
        <v>3</v>
      </c>
      <c r="X41" s="364">
        <v>2</v>
      </c>
      <c r="Y41" s="364">
        <v>1</v>
      </c>
      <c r="Z41" s="364">
        <v>1</v>
      </c>
      <c r="AA41" s="361">
        <v>5</v>
      </c>
      <c r="AB41" s="361">
        <v>2</v>
      </c>
      <c r="AC41" s="424">
        <v>13</v>
      </c>
      <c r="AD41" s="224">
        <f t="shared" si="9"/>
        <v>36.799999999999997</v>
      </c>
      <c r="AE41" s="368">
        <f t="shared" si="10"/>
        <v>2.8307692307692305</v>
      </c>
      <c r="AF41" s="368"/>
      <c r="AG41" s="212">
        <f t="shared" si="11"/>
        <v>2.8307692307692305</v>
      </c>
      <c r="AH41" s="183" t="str">
        <f t="shared" si="5"/>
        <v>ปานกลาง</v>
      </c>
      <c r="AI41" s="183">
        <v>1</v>
      </c>
      <c r="AJ41" s="369">
        <v>2.83</v>
      </c>
      <c r="AK41" s="370" t="s">
        <v>305</v>
      </c>
      <c r="AL41" s="377" t="str">
        <f t="shared" si="4"/>
        <v>มากกว่า</v>
      </c>
      <c r="AM41" s="183">
        <v>1</v>
      </c>
    </row>
    <row r="42" spans="1:39" s="53" customFormat="1" ht="30.75">
      <c r="A42" s="292"/>
      <c r="B42" s="292" t="s">
        <v>221</v>
      </c>
      <c r="C42" s="276">
        <v>3</v>
      </c>
      <c r="D42" s="359" t="s">
        <v>255</v>
      </c>
      <c r="E42" s="225" t="s">
        <v>341</v>
      </c>
      <c r="F42" s="221">
        <v>48</v>
      </c>
      <c r="G42" s="221" t="s">
        <v>329</v>
      </c>
      <c r="H42" s="277" t="s">
        <v>296</v>
      </c>
      <c r="I42" s="360">
        <v>1</v>
      </c>
      <c r="J42" s="373">
        <v>4.05</v>
      </c>
      <c r="K42" s="374">
        <v>5</v>
      </c>
      <c r="L42" s="408">
        <v>4.0599999999999996</v>
      </c>
      <c r="M42" s="363">
        <v>4.67</v>
      </c>
      <c r="N42" s="375">
        <v>3</v>
      </c>
      <c r="O42" s="375">
        <v>2</v>
      </c>
      <c r="P42" s="375">
        <v>3</v>
      </c>
      <c r="Q42" s="375">
        <v>2</v>
      </c>
      <c r="R42" s="375">
        <v>4.4400000000000004</v>
      </c>
      <c r="S42" s="364">
        <v>5</v>
      </c>
      <c r="T42" s="364">
        <v>3.33</v>
      </c>
      <c r="U42" s="364">
        <v>5</v>
      </c>
      <c r="V42" s="365" t="s">
        <v>303</v>
      </c>
      <c r="W42" s="375">
        <v>3</v>
      </c>
      <c r="X42" s="375">
        <v>2</v>
      </c>
      <c r="Y42" s="375">
        <v>2</v>
      </c>
      <c r="Z42" s="375">
        <v>2</v>
      </c>
      <c r="AA42" s="414">
        <v>5</v>
      </c>
      <c r="AB42" s="413">
        <v>2</v>
      </c>
      <c r="AC42" s="424">
        <v>13</v>
      </c>
      <c r="AD42" s="224">
        <f t="shared" si="9"/>
        <v>39.17</v>
      </c>
      <c r="AE42" s="368">
        <f t="shared" si="10"/>
        <v>3.0130769230769232</v>
      </c>
      <c r="AF42" s="368"/>
      <c r="AG42" s="212">
        <f t="shared" si="11"/>
        <v>3.0130769230769232</v>
      </c>
      <c r="AH42" s="183" t="str">
        <f t="shared" si="5"/>
        <v>ดี</v>
      </c>
      <c r="AI42" s="183">
        <v>1</v>
      </c>
      <c r="AJ42" s="369">
        <v>3.04</v>
      </c>
      <c r="AK42" s="370" t="s">
        <v>304</v>
      </c>
      <c r="AL42" s="377" t="str">
        <f t="shared" si="4"/>
        <v>น้อยกว่า</v>
      </c>
      <c r="AM42" s="183">
        <v>1</v>
      </c>
    </row>
    <row r="43" spans="1:39" s="53" customFormat="1" ht="30.75">
      <c r="A43" s="292"/>
      <c r="B43" s="292" t="s">
        <v>221</v>
      </c>
      <c r="C43" s="276">
        <v>4</v>
      </c>
      <c r="D43" s="359" t="s">
        <v>256</v>
      </c>
      <c r="E43" s="225" t="s">
        <v>341</v>
      </c>
      <c r="F43" s="221">
        <v>48</v>
      </c>
      <c r="G43" s="221" t="s">
        <v>329</v>
      </c>
      <c r="H43" s="277" t="s">
        <v>296</v>
      </c>
      <c r="I43" s="360">
        <v>1</v>
      </c>
      <c r="J43" s="382">
        <v>3.95</v>
      </c>
      <c r="K43" s="374">
        <v>5</v>
      </c>
      <c r="L43" s="363">
        <v>3.94</v>
      </c>
      <c r="M43" s="363">
        <v>4.13</v>
      </c>
      <c r="N43" s="364">
        <v>3</v>
      </c>
      <c r="O43" s="364">
        <v>3</v>
      </c>
      <c r="P43" s="364">
        <v>2</v>
      </c>
      <c r="Q43" s="364">
        <v>3</v>
      </c>
      <c r="R43" s="364">
        <v>5</v>
      </c>
      <c r="S43" s="364">
        <v>5</v>
      </c>
      <c r="T43" s="364">
        <v>5</v>
      </c>
      <c r="U43" s="364">
        <v>5</v>
      </c>
      <c r="V43" s="365" t="s">
        <v>303</v>
      </c>
      <c r="W43" s="364">
        <v>3</v>
      </c>
      <c r="X43" s="364">
        <v>3</v>
      </c>
      <c r="Y43" s="425">
        <v>3</v>
      </c>
      <c r="Z43" s="364">
        <v>4</v>
      </c>
      <c r="AA43" s="361">
        <v>5</v>
      </c>
      <c r="AB43" s="362">
        <v>3</v>
      </c>
      <c r="AC43" s="424">
        <v>13</v>
      </c>
      <c r="AD43" s="224">
        <f t="shared" si="9"/>
        <v>45.07</v>
      </c>
      <c r="AE43" s="368">
        <f t="shared" si="10"/>
        <v>3.4669230769230768</v>
      </c>
      <c r="AF43" s="368"/>
      <c r="AG43" s="212">
        <f t="shared" si="11"/>
        <v>3.4669230769230768</v>
      </c>
      <c r="AH43" s="183" t="str">
        <f t="shared" si="5"/>
        <v>ดี</v>
      </c>
      <c r="AI43" s="183">
        <v>1</v>
      </c>
      <c r="AJ43" s="369">
        <v>3.53</v>
      </c>
      <c r="AK43" s="370" t="s">
        <v>304</v>
      </c>
      <c r="AL43" s="377" t="str">
        <f t="shared" si="4"/>
        <v>น้อยกว่า</v>
      </c>
      <c r="AM43" s="183">
        <v>1</v>
      </c>
    </row>
    <row r="44" spans="1:39" s="53" customFormat="1" ht="30.75">
      <c r="A44" s="292"/>
      <c r="B44" s="292" t="s">
        <v>221</v>
      </c>
      <c r="C44" s="276">
        <v>5</v>
      </c>
      <c r="D44" s="359" t="s">
        <v>257</v>
      </c>
      <c r="E44" s="225" t="s">
        <v>340</v>
      </c>
      <c r="F44" s="221">
        <v>48</v>
      </c>
      <c r="G44" s="221" t="s">
        <v>329</v>
      </c>
      <c r="H44" s="277" t="s">
        <v>296</v>
      </c>
      <c r="I44" s="360">
        <v>1</v>
      </c>
      <c r="J44" s="382">
        <v>3.72</v>
      </c>
      <c r="K44" s="374">
        <v>4.08</v>
      </c>
      <c r="L44" s="363">
        <v>3.68</v>
      </c>
      <c r="M44" s="364">
        <v>4.08</v>
      </c>
      <c r="N44" s="364">
        <v>2</v>
      </c>
      <c r="O44" s="364">
        <v>2</v>
      </c>
      <c r="P44" s="364">
        <v>2</v>
      </c>
      <c r="Q44" s="364">
        <v>3</v>
      </c>
      <c r="R44" s="364">
        <v>5</v>
      </c>
      <c r="S44" s="364">
        <v>5</v>
      </c>
      <c r="T44" s="364">
        <v>5</v>
      </c>
      <c r="U44" s="364">
        <v>5</v>
      </c>
      <c r="V44" s="365" t="s">
        <v>303</v>
      </c>
      <c r="W44" s="364">
        <v>3</v>
      </c>
      <c r="X44" s="364">
        <v>3</v>
      </c>
      <c r="Y44" s="364">
        <v>2</v>
      </c>
      <c r="Z44" s="364">
        <v>2</v>
      </c>
      <c r="AA44" s="361">
        <v>5</v>
      </c>
      <c r="AB44" s="361">
        <v>3</v>
      </c>
      <c r="AC44" s="424">
        <v>13</v>
      </c>
      <c r="AD44" s="224">
        <f t="shared" si="9"/>
        <v>39.76</v>
      </c>
      <c r="AE44" s="368">
        <f t="shared" si="10"/>
        <v>3.0584615384615383</v>
      </c>
      <c r="AF44" s="368"/>
      <c r="AG44" s="212">
        <f t="shared" si="11"/>
        <v>3.0584615384615383</v>
      </c>
      <c r="AH44" s="183" t="str">
        <f t="shared" si="5"/>
        <v>ดี</v>
      </c>
      <c r="AI44" s="183">
        <v>1</v>
      </c>
      <c r="AJ44" s="369">
        <v>3.06</v>
      </c>
      <c r="AK44" s="370" t="s">
        <v>304</v>
      </c>
      <c r="AL44" s="377" t="str">
        <f t="shared" si="4"/>
        <v>น้อยกว่า</v>
      </c>
      <c r="AM44" s="183">
        <v>1</v>
      </c>
    </row>
    <row r="45" spans="1:39" s="53" customFormat="1" ht="30.75">
      <c r="A45" s="292"/>
      <c r="B45" s="292" t="s">
        <v>221</v>
      </c>
      <c r="C45" s="276">
        <v>6</v>
      </c>
      <c r="D45" s="359" t="s">
        <v>259</v>
      </c>
      <c r="E45" s="225" t="s">
        <v>340</v>
      </c>
      <c r="F45" s="221">
        <v>48</v>
      </c>
      <c r="G45" s="221" t="s">
        <v>329</v>
      </c>
      <c r="H45" s="277" t="s">
        <v>296</v>
      </c>
      <c r="I45" s="360">
        <v>1</v>
      </c>
      <c r="J45" s="382">
        <v>3.99</v>
      </c>
      <c r="K45" s="374">
        <v>4</v>
      </c>
      <c r="L45" s="363">
        <v>3.98</v>
      </c>
      <c r="M45" s="364">
        <v>4</v>
      </c>
      <c r="N45" s="364">
        <v>3</v>
      </c>
      <c r="O45" s="364">
        <v>2</v>
      </c>
      <c r="P45" s="364">
        <v>2</v>
      </c>
      <c r="Q45" s="364">
        <v>2</v>
      </c>
      <c r="R45" s="364">
        <v>5</v>
      </c>
      <c r="S45" s="364">
        <v>5</v>
      </c>
      <c r="T45" s="364">
        <v>5</v>
      </c>
      <c r="U45" s="364">
        <v>5</v>
      </c>
      <c r="V45" s="365" t="s">
        <v>303</v>
      </c>
      <c r="W45" s="364">
        <v>3</v>
      </c>
      <c r="X45" s="364">
        <v>2</v>
      </c>
      <c r="Y45" s="364">
        <v>2</v>
      </c>
      <c r="Z45" s="364">
        <v>2</v>
      </c>
      <c r="AA45" s="361">
        <v>5</v>
      </c>
      <c r="AB45" s="362">
        <v>3</v>
      </c>
      <c r="AC45" s="424">
        <v>13</v>
      </c>
      <c r="AD45" s="224">
        <f t="shared" si="9"/>
        <v>38.979999999999997</v>
      </c>
      <c r="AE45" s="368">
        <f t="shared" si="10"/>
        <v>2.9984615384615383</v>
      </c>
      <c r="AF45" s="368"/>
      <c r="AG45" s="212">
        <f t="shared" si="11"/>
        <v>2.9984615384615383</v>
      </c>
      <c r="AH45" s="183" t="str">
        <f t="shared" si="5"/>
        <v>ปานกลาง</v>
      </c>
      <c r="AI45" s="183">
        <v>1</v>
      </c>
      <c r="AJ45" s="369">
        <v>3</v>
      </c>
      <c r="AK45" s="370" t="s">
        <v>305</v>
      </c>
      <c r="AL45" s="377" t="str">
        <f t="shared" si="4"/>
        <v>น้อยกว่า</v>
      </c>
      <c r="AM45" s="183">
        <v>1</v>
      </c>
    </row>
    <row r="46" spans="1:39" s="233" customFormat="1" ht="30.75">
      <c r="A46" s="292"/>
      <c r="B46" s="292" t="s">
        <v>221</v>
      </c>
      <c r="C46" s="276">
        <v>7</v>
      </c>
      <c r="D46" s="359" t="s">
        <v>342</v>
      </c>
      <c r="E46" s="225" t="s">
        <v>343</v>
      </c>
      <c r="F46" s="221">
        <v>48</v>
      </c>
      <c r="G46" s="221" t="s">
        <v>329</v>
      </c>
      <c r="H46" s="277" t="s">
        <v>296</v>
      </c>
      <c r="I46" s="372">
        <v>1</v>
      </c>
      <c r="J46" s="382">
        <v>4.66</v>
      </c>
      <c r="K46" s="374">
        <v>5</v>
      </c>
      <c r="L46" s="363">
        <v>4.18</v>
      </c>
      <c r="M46" s="364">
        <v>5</v>
      </c>
      <c r="N46" s="364">
        <v>2</v>
      </c>
      <c r="O46" s="364">
        <v>3</v>
      </c>
      <c r="P46" s="364">
        <v>3</v>
      </c>
      <c r="Q46" s="364">
        <v>2</v>
      </c>
      <c r="R46" s="364">
        <v>5</v>
      </c>
      <c r="S46" s="364">
        <v>5</v>
      </c>
      <c r="T46" s="364">
        <v>5</v>
      </c>
      <c r="U46" s="364">
        <v>5</v>
      </c>
      <c r="V46" s="365" t="s">
        <v>303</v>
      </c>
      <c r="W46" s="364">
        <v>3</v>
      </c>
      <c r="X46" s="364">
        <v>3</v>
      </c>
      <c r="Y46" s="364">
        <v>4</v>
      </c>
      <c r="Z46" s="364">
        <v>3</v>
      </c>
      <c r="AA46" s="361">
        <v>5</v>
      </c>
      <c r="AB46" s="361">
        <v>4</v>
      </c>
      <c r="AC46" s="367">
        <v>13</v>
      </c>
      <c r="AD46" s="426">
        <f t="shared" si="9"/>
        <v>46.18</v>
      </c>
      <c r="AE46" s="368">
        <f t="shared" si="10"/>
        <v>3.5523076923076924</v>
      </c>
      <c r="AF46" s="368"/>
      <c r="AG46" s="212">
        <f t="shared" si="11"/>
        <v>3.5523076923076924</v>
      </c>
      <c r="AH46" s="183" t="str">
        <f t="shared" si="5"/>
        <v>ดี</v>
      </c>
      <c r="AI46" s="183">
        <v>1</v>
      </c>
      <c r="AJ46" s="369">
        <v>3.59</v>
      </c>
      <c r="AK46" s="370" t="s">
        <v>304</v>
      </c>
      <c r="AL46" s="377" t="str">
        <f t="shared" si="4"/>
        <v>น้อยกว่า</v>
      </c>
      <c r="AM46" s="183">
        <v>1</v>
      </c>
    </row>
    <row r="47" spans="1:39" s="53" customFormat="1" ht="30.75">
      <c r="A47" s="292"/>
      <c r="B47" s="292" t="s">
        <v>221</v>
      </c>
      <c r="C47" s="276">
        <v>8</v>
      </c>
      <c r="D47" s="220" t="s">
        <v>254</v>
      </c>
      <c r="E47" s="225" t="s">
        <v>343</v>
      </c>
      <c r="F47" s="221">
        <v>48</v>
      </c>
      <c r="G47" s="221" t="s">
        <v>329</v>
      </c>
      <c r="H47" s="277" t="s">
        <v>296</v>
      </c>
      <c r="I47" s="372">
        <v>1</v>
      </c>
      <c r="J47" s="373">
        <v>3.77</v>
      </c>
      <c r="K47" s="374">
        <v>3.33</v>
      </c>
      <c r="L47" s="375">
        <v>3.77</v>
      </c>
      <c r="M47" s="364">
        <v>3.33</v>
      </c>
      <c r="N47" s="375">
        <v>3</v>
      </c>
      <c r="O47" s="375">
        <v>3</v>
      </c>
      <c r="P47" s="375">
        <v>3</v>
      </c>
      <c r="Q47" s="375">
        <v>3</v>
      </c>
      <c r="R47" s="375">
        <v>5</v>
      </c>
      <c r="S47" s="364">
        <v>5</v>
      </c>
      <c r="T47" s="364">
        <v>5</v>
      </c>
      <c r="U47" s="364">
        <v>5</v>
      </c>
      <c r="V47" s="365" t="s">
        <v>303</v>
      </c>
      <c r="W47" s="375">
        <v>3</v>
      </c>
      <c r="X47" s="375">
        <v>3</v>
      </c>
      <c r="Y47" s="375">
        <v>3</v>
      </c>
      <c r="Z47" s="375">
        <v>2</v>
      </c>
      <c r="AA47" s="414">
        <v>4</v>
      </c>
      <c r="AB47" s="413">
        <v>3</v>
      </c>
      <c r="AC47" s="367">
        <v>13</v>
      </c>
      <c r="AD47" s="224">
        <f t="shared" si="9"/>
        <v>42.1</v>
      </c>
      <c r="AE47" s="368">
        <f t="shared" si="10"/>
        <v>3.2384615384615385</v>
      </c>
      <c r="AF47" s="368"/>
      <c r="AG47" s="212">
        <f t="shared" si="11"/>
        <v>3.2384615384615385</v>
      </c>
      <c r="AH47" s="183" t="str">
        <f t="shared" si="5"/>
        <v>ดี</v>
      </c>
      <c r="AI47" s="183">
        <v>1</v>
      </c>
      <c r="AJ47" s="369">
        <v>3.24</v>
      </c>
      <c r="AK47" s="370" t="s">
        <v>304</v>
      </c>
      <c r="AL47" s="377" t="str">
        <f t="shared" si="4"/>
        <v>น้อยกว่า</v>
      </c>
      <c r="AM47" s="183"/>
    </row>
    <row r="48" spans="1:39" s="53" customFormat="1" ht="30.75">
      <c r="A48" s="292"/>
      <c r="B48" s="292" t="s">
        <v>221</v>
      </c>
      <c r="C48" s="276">
        <v>9</v>
      </c>
      <c r="D48" s="220" t="s">
        <v>259</v>
      </c>
      <c r="E48" s="225" t="s">
        <v>343</v>
      </c>
      <c r="F48" s="221">
        <v>48</v>
      </c>
      <c r="G48" s="221" t="s">
        <v>329</v>
      </c>
      <c r="H48" s="277" t="s">
        <v>296</v>
      </c>
      <c r="I48" s="372">
        <v>1</v>
      </c>
      <c r="J48" s="382">
        <v>4.66</v>
      </c>
      <c r="K48" s="374">
        <v>3</v>
      </c>
      <c r="L48" s="364">
        <v>4.66</v>
      </c>
      <c r="M48" s="364">
        <v>3</v>
      </c>
      <c r="N48" s="364">
        <v>3</v>
      </c>
      <c r="O48" s="364">
        <v>3</v>
      </c>
      <c r="P48" s="364">
        <v>3</v>
      </c>
      <c r="Q48" s="364">
        <v>2</v>
      </c>
      <c r="R48" s="364">
        <v>5</v>
      </c>
      <c r="S48" s="364">
        <v>5</v>
      </c>
      <c r="T48" s="364">
        <v>5</v>
      </c>
      <c r="U48" s="364">
        <v>5</v>
      </c>
      <c r="V48" s="365" t="s">
        <v>303</v>
      </c>
      <c r="W48" s="364">
        <v>3</v>
      </c>
      <c r="X48" s="364">
        <v>3</v>
      </c>
      <c r="Y48" s="364">
        <v>3</v>
      </c>
      <c r="Z48" s="364">
        <v>3</v>
      </c>
      <c r="AA48" s="361">
        <v>5</v>
      </c>
      <c r="AB48" s="361">
        <v>2</v>
      </c>
      <c r="AC48" s="367">
        <v>13</v>
      </c>
      <c r="AD48" s="224">
        <f t="shared" si="9"/>
        <v>42.66</v>
      </c>
      <c r="AE48" s="368">
        <f t="shared" si="10"/>
        <v>3.2815384615384611</v>
      </c>
      <c r="AF48" s="368"/>
      <c r="AG48" s="212">
        <f t="shared" si="11"/>
        <v>3.2815384615384611</v>
      </c>
      <c r="AH48" s="183" t="str">
        <f t="shared" si="5"/>
        <v>ดี</v>
      </c>
      <c r="AI48" s="183">
        <v>1</v>
      </c>
      <c r="AJ48" s="369">
        <v>3.28</v>
      </c>
      <c r="AK48" s="370" t="s">
        <v>304</v>
      </c>
      <c r="AL48" s="377" t="str">
        <f t="shared" si="4"/>
        <v>มากกว่า</v>
      </c>
      <c r="AM48" s="183"/>
    </row>
    <row r="49" spans="1:39" s="233" customFormat="1" ht="30.75">
      <c r="A49" s="292"/>
      <c r="B49" s="292" t="s">
        <v>221</v>
      </c>
      <c r="C49" s="276">
        <v>10</v>
      </c>
      <c r="D49" s="427" t="s">
        <v>261</v>
      </c>
      <c r="E49" s="225" t="s">
        <v>343</v>
      </c>
      <c r="F49" s="221">
        <v>48</v>
      </c>
      <c r="G49" s="221" t="s">
        <v>329</v>
      </c>
      <c r="H49" s="304" t="s">
        <v>297</v>
      </c>
      <c r="I49" s="411">
        <v>0</v>
      </c>
      <c r="J49" s="378" t="s">
        <v>362</v>
      </c>
      <c r="K49" s="374">
        <v>3.5</v>
      </c>
      <c r="L49" s="363">
        <v>4.4400000000000004</v>
      </c>
      <c r="M49" s="361">
        <v>3.5</v>
      </c>
      <c r="N49" s="361">
        <v>3</v>
      </c>
      <c r="O49" s="361">
        <v>2</v>
      </c>
      <c r="P49" s="361">
        <v>3</v>
      </c>
      <c r="Q49" s="361">
        <v>3</v>
      </c>
      <c r="R49" s="361">
        <v>5</v>
      </c>
      <c r="S49" s="414">
        <v>5</v>
      </c>
      <c r="T49" s="414">
        <v>5</v>
      </c>
      <c r="U49" s="414">
        <v>5</v>
      </c>
      <c r="V49" s="415" t="s">
        <v>303</v>
      </c>
      <c r="W49" s="414">
        <v>2</v>
      </c>
      <c r="X49" s="361">
        <v>2</v>
      </c>
      <c r="Y49" s="361">
        <v>2</v>
      </c>
      <c r="Z49" s="361">
        <v>3</v>
      </c>
      <c r="AA49" s="361">
        <v>5</v>
      </c>
      <c r="AB49" s="361">
        <v>3</v>
      </c>
      <c r="AC49" s="428">
        <v>13</v>
      </c>
      <c r="AD49" s="426">
        <f t="shared" si="9"/>
        <v>40.94</v>
      </c>
      <c r="AE49" s="368">
        <f t="shared" si="10"/>
        <v>3.1492307692307691</v>
      </c>
      <c r="AF49" s="183" t="str">
        <f>IF(AE49&lt;2.01,"น้อย",IF(AE49&lt;3.01,"ปานกลาง",IF(AE49&lt;4.01,"ดี",IF(AE49&gt;=4.01,"ดีมาก"))))</f>
        <v>ดี</v>
      </c>
      <c r="AG49" s="212">
        <f t="shared" si="11"/>
        <v>0</v>
      </c>
      <c r="AH49" s="183" t="str">
        <f t="shared" si="5"/>
        <v>น้อย</v>
      </c>
      <c r="AI49" s="183">
        <v>1</v>
      </c>
      <c r="AJ49" s="416">
        <v>0</v>
      </c>
      <c r="AK49" s="370" t="s">
        <v>306</v>
      </c>
      <c r="AL49" s="377" t="str">
        <f t="shared" si="4"/>
        <v>เท่าเดิม</v>
      </c>
      <c r="AM49" s="183">
        <v>1</v>
      </c>
    </row>
    <row r="50" spans="1:39" s="53" customFormat="1" ht="30.75">
      <c r="A50" s="292"/>
      <c r="B50" s="292" t="s">
        <v>221</v>
      </c>
      <c r="C50" s="276">
        <v>11</v>
      </c>
      <c r="D50" s="220" t="s">
        <v>257</v>
      </c>
      <c r="E50" s="225" t="s">
        <v>343</v>
      </c>
      <c r="F50" s="221">
        <v>48</v>
      </c>
      <c r="G50" s="221" t="s">
        <v>329</v>
      </c>
      <c r="H50" s="277" t="s">
        <v>296</v>
      </c>
      <c r="I50" s="372">
        <v>1</v>
      </c>
      <c r="J50" s="373">
        <v>4.3600000000000003</v>
      </c>
      <c r="K50" s="412">
        <v>2.5</v>
      </c>
      <c r="L50" s="413">
        <v>4.3600000000000003</v>
      </c>
      <c r="M50" s="414">
        <v>2.5</v>
      </c>
      <c r="N50" s="413">
        <v>2</v>
      </c>
      <c r="O50" s="413">
        <v>3</v>
      </c>
      <c r="P50" s="413">
        <v>2</v>
      </c>
      <c r="Q50" s="413">
        <v>3</v>
      </c>
      <c r="R50" s="413">
        <v>5</v>
      </c>
      <c r="S50" s="414">
        <v>5</v>
      </c>
      <c r="T50" s="414">
        <v>5</v>
      </c>
      <c r="U50" s="414">
        <v>5</v>
      </c>
      <c r="V50" s="415" t="s">
        <v>303</v>
      </c>
      <c r="W50" s="413">
        <v>3</v>
      </c>
      <c r="X50" s="413">
        <v>2</v>
      </c>
      <c r="Y50" s="413">
        <v>2</v>
      </c>
      <c r="Z50" s="413">
        <v>3</v>
      </c>
      <c r="AA50" s="414">
        <v>5</v>
      </c>
      <c r="AB50" s="413">
        <v>3</v>
      </c>
      <c r="AC50" s="367">
        <v>13</v>
      </c>
      <c r="AD50" s="224">
        <f t="shared" si="9"/>
        <v>39.86</v>
      </c>
      <c r="AE50" s="368">
        <f t="shared" si="10"/>
        <v>3.066153846153846</v>
      </c>
      <c r="AF50" s="368"/>
      <c r="AG50" s="212">
        <f t="shared" si="11"/>
        <v>3.066153846153846</v>
      </c>
      <c r="AH50" s="183" t="str">
        <f t="shared" si="5"/>
        <v>ดี</v>
      </c>
      <c r="AI50" s="183">
        <v>1</v>
      </c>
      <c r="AJ50" s="369">
        <v>3.07</v>
      </c>
      <c r="AK50" s="370" t="s">
        <v>304</v>
      </c>
      <c r="AL50" s="377" t="str">
        <f t="shared" si="4"/>
        <v>น้อยกว่า</v>
      </c>
      <c r="AM50" s="183"/>
    </row>
    <row r="51" spans="1:39" s="53" customFormat="1" ht="30.75">
      <c r="A51" s="292"/>
      <c r="B51" s="292" t="s">
        <v>221</v>
      </c>
      <c r="C51" s="276">
        <v>12</v>
      </c>
      <c r="D51" s="220" t="s">
        <v>253</v>
      </c>
      <c r="E51" s="225" t="s">
        <v>344</v>
      </c>
      <c r="F51" s="221">
        <v>48</v>
      </c>
      <c r="G51" s="221" t="s">
        <v>329</v>
      </c>
      <c r="H51" s="277" t="s">
        <v>296</v>
      </c>
      <c r="I51" s="372">
        <v>1</v>
      </c>
      <c r="J51" s="378" t="s">
        <v>362</v>
      </c>
      <c r="K51" s="379" t="s">
        <v>362</v>
      </c>
      <c r="L51" s="429" t="s">
        <v>363</v>
      </c>
      <c r="M51" s="429" t="s">
        <v>363</v>
      </c>
      <c r="N51" s="361">
        <v>2</v>
      </c>
      <c r="O51" s="361">
        <v>3</v>
      </c>
      <c r="P51" s="361">
        <v>3</v>
      </c>
      <c r="Q51" s="361">
        <v>2</v>
      </c>
      <c r="R51" s="361">
        <v>4.1500000000000004</v>
      </c>
      <c r="S51" s="414">
        <v>5</v>
      </c>
      <c r="T51" s="414">
        <v>5</v>
      </c>
      <c r="U51" s="414">
        <v>5</v>
      </c>
      <c r="V51" s="430">
        <v>1.6</v>
      </c>
      <c r="W51" s="413">
        <v>3</v>
      </c>
      <c r="X51" s="361">
        <v>3</v>
      </c>
      <c r="Y51" s="361">
        <v>4</v>
      </c>
      <c r="Z51" s="361">
        <v>3</v>
      </c>
      <c r="AA51" s="361">
        <v>5</v>
      </c>
      <c r="AB51" s="361">
        <v>4</v>
      </c>
      <c r="AC51" s="367">
        <v>11</v>
      </c>
      <c r="AD51" s="224">
        <f t="shared" si="9"/>
        <v>36.15</v>
      </c>
      <c r="AE51" s="368">
        <f t="shared" si="10"/>
        <v>3.2863636363636362</v>
      </c>
      <c r="AF51" s="368"/>
      <c r="AG51" s="212">
        <f t="shared" si="11"/>
        <v>3.2863636363636362</v>
      </c>
      <c r="AH51" s="183" t="str">
        <f t="shared" si="5"/>
        <v>ดี</v>
      </c>
      <c r="AI51" s="183">
        <v>1</v>
      </c>
      <c r="AJ51" s="369">
        <v>3.29</v>
      </c>
      <c r="AK51" s="370" t="s">
        <v>304</v>
      </c>
      <c r="AL51" s="377" t="str">
        <f t="shared" si="4"/>
        <v>น้อยกว่า</v>
      </c>
      <c r="AM51" s="183"/>
    </row>
    <row r="52" spans="1:39" s="53" customFormat="1" ht="30.75">
      <c r="A52" s="292"/>
      <c r="B52" s="292" t="s">
        <v>221</v>
      </c>
      <c r="C52" s="276">
        <v>13</v>
      </c>
      <c r="D52" s="220" t="s">
        <v>254</v>
      </c>
      <c r="E52" s="225" t="s">
        <v>344</v>
      </c>
      <c r="F52" s="221">
        <v>48</v>
      </c>
      <c r="G52" s="221" t="s">
        <v>329</v>
      </c>
      <c r="H52" s="277" t="s">
        <v>296</v>
      </c>
      <c r="I52" s="372">
        <v>1</v>
      </c>
      <c r="J52" s="378" t="s">
        <v>362</v>
      </c>
      <c r="K52" s="374">
        <v>5</v>
      </c>
      <c r="L52" s="429" t="s">
        <v>363</v>
      </c>
      <c r="M52" s="361">
        <v>5</v>
      </c>
      <c r="N52" s="361">
        <v>3</v>
      </c>
      <c r="O52" s="361">
        <v>3</v>
      </c>
      <c r="P52" s="361">
        <v>3</v>
      </c>
      <c r="Q52" s="361">
        <v>3</v>
      </c>
      <c r="R52" s="361">
        <v>4.75</v>
      </c>
      <c r="S52" s="414">
        <v>5</v>
      </c>
      <c r="T52" s="414">
        <v>4</v>
      </c>
      <c r="U52" s="414">
        <v>5</v>
      </c>
      <c r="V52" s="430">
        <v>5</v>
      </c>
      <c r="W52" s="413">
        <v>3</v>
      </c>
      <c r="X52" s="361">
        <v>3</v>
      </c>
      <c r="Y52" s="361">
        <v>3</v>
      </c>
      <c r="Z52" s="361">
        <v>2</v>
      </c>
      <c r="AA52" s="361">
        <v>4</v>
      </c>
      <c r="AB52" s="361">
        <v>3</v>
      </c>
      <c r="AC52" s="367">
        <v>12</v>
      </c>
      <c r="AD52" s="224">
        <f t="shared" si="9"/>
        <v>39.75</v>
      </c>
      <c r="AE52" s="368">
        <f t="shared" si="10"/>
        <v>3.3125</v>
      </c>
      <c r="AF52" s="368"/>
      <c r="AG52" s="212">
        <f t="shared" si="11"/>
        <v>3.3125</v>
      </c>
      <c r="AH52" s="183" t="str">
        <f t="shared" si="5"/>
        <v>ดี</v>
      </c>
      <c r="AI52" s="183">
        <v>1</v>
      </c>
      <c r="AJ52" s="369">
        <v>3.31</v>
      </c>
      <c r="AK52" s="370" t="s">
        <v>304</v>
      </c>
      <c r="AL52" s="377" t="str">
        <f t="shared" si="4"/>
        <v>มากกว่า</v>
      </c>
      <c r="AM52" s="183"/>
    </row>
    <row r="53" spans="1:39" s="53" customFormat="1" ht="30.75">
      <c r="A53" s="292"/>
      <c r="B53" s="292" t="s">
        <v>221</v>
      </c>
      <c r="C53" s="276">
        <v>14</v>
      </c>
      <c r="D53" s="220" t="s">
        <v>260</v>
      </c>
      <c r="E53" s="225" t="s">
        <v>344</v>
      </c>
      <c r="F53" s="221">
        <v>48</v>
      </c>
      <c r="G53" s="221" t="s">
        <v>329</v>
      </c>
      <c r="H53" s="277" t="s">
        <v>296</v>
      </c>
      <c r="I53" s="372">
        <v>1</v>
      </c>
      <c r="J53" s="382">
        <v>4.7</v>
      </c>
      <c r="K53" s="374">
        <v>3.13</v>
      </c>
      <c r="L53" s="361">
        <v>4.7</v>
      </c>
      <c r="M53" s="361">
        <v>3.13</v>
      </c>
      <c r="N53" s="361">
        <v>3</v>
      </c>
      <c r="O53" s="361">
        <v>3</v>
      </c>
      <c r="P53" s="361">
        <v>3</v>
      </c>
      <c r="Q53" s="361">
        <v>2</v>
      </c>
      <c r="R53" s="361">
        <v>4.95</v>
      </c>
      <c r="S53" s="414">
        <v>5</v>
      </c>
      <c r="T53" s="414">
        <v>5</v>
      </c>
      <c r="U53" s="414">
        <v>5</v>
      </c>
      <c r="V53" s="430">
        <v>4.8</v>
      </c>
      <c r="W53" s="413">
        <v>3</v>
      </c>
      <c r="X53" s="361">
        <v>3</v>
      </c>
      <c r="Y53" s="361">
        <v>3</v>
      </c>
      <c r="Z53" s="361">
        <v>3</v>
      </c>
      <c r="AA53" s="361">
        <v>5</v>
      </c>
      <c r="AB53" s="361">
        <v>2</v>
      </c>
      <c r="AC53" s="367">
        <v>13</v>
      </c>
      <c r="AD53" s="224">
        <f t="shared" si="9"/>
        <v>42.780000000000008</v>
      </c>
      <c r="AE53" s="368">
        <f t="shared" si="10"/>
        <v>3.2907692307692313</v>
      </c>
      <c r="AF53" s="368"/>
      <c r="AG53" s="212">
        <f t="shared" si="11"/>
        <v>3.2907692307692313</v>
      </c>
      <c r="AH53" s="183" t="str">
        <f t="shared" si="5"/>
        <v>ดี</v>
      </c>
      <c r="AI53" s="183">
        <v>1</v>
      </c>
      <c r="AJ53" s="369">
        <v>3.29</v>
      </c>
      <c r="AK53" s="370" t="s">
        <v>304</v>
      </c>
      <c r="AL53" s="377" t="str">
        <f t="shared" si="4"/>
        <v>มากกว่า</v>
      </c>
      <c r="AM53" s="183"/>
    </row>
    <row r="54" spans="1:39" s="233" customFormat="1" ht="30.75">
      <c r="A54" s="292"/>
      <c r="B54" s="292" t="s">
        <v>221</v>
      </c>
      <c r="C54" s="276">
        <v>15</v>
      </c>
      <c r="D54" s="220" t="s">
        <v>261</v>
      </c>
      <c r="E54" s="225" t="s">
        <v>344</v>
      </c>
      <c r="F54" s="221">
        <v>48</v>
      </c>
      <c r="G54" s="221" t="s">
        <v>329</v>
      </c>
      <c r="H54" s="304" t="s">
        <v>297</v>
      </c>
      <c r="I54" s="411">
        <v>0</v>
      </c>
      <c r="J54" s="382">
        <v>4.42</v>
      </c>
      <c r="K54" s="374">
        <v>4.75</v>
      </c>
      <c r="L54" s="361">
        <v>4.42</v>
      </c>
      <c r="M54" s="361">
        <v>4.75</v>
      </c>
      <c r="N54" s="361">
        <v>3</v>
      </c>
      <c r="O54" s="361">
        <v>2</v>
      </c>
      <c r="P54" s="361">
        <v>3</v>
      </c>
      <c r="Q54" s="361">
        <v>3</v>
      </c>
      <c r="R54" s="361">
        <v>4.4000000000000004</v>
      </c>
      <c r="S54" s="414">
        <v>5</v>
      </c>
      <c r="T54" s="414">
        <v>5</v>
      </c>
      <c r="U54" s="414">
        <v>4</v>
      </c>
      <c r="V54" s="430">
        <v>3.6</v>
      </c>
      <c r="W54" s="413">
        <v>2</v>
      </c>
      <c r="X54" s="361">
        <v>2</v>
      </c>
      <c r="Y54" s="361">
        <v>2</v>
      </c>
      <c r="Z54" s="361">
        <v>3</v>
      </c>
      <c r="AA54" s="361">
        <v>5</v>
      </c>
      <c r="AB54" s="361">
        <v>3</v>
      </c>
      <c r="AC54" s="367">
        <v>13</v>
      </c>
      <c r="AD54" s="426">
        <f t="shared" si="9"/>
        <v>41.57</v>
      </c>
      <c r="AE54" s="368">
        <f t="shared" si="10"/>
        <v>3.1976923076923076</v>
      </c>
      <c r="AF54" s="183" t="str">
        <f>IF(AE54&lt;2.01,"น้อย",IF(AE54&lt;3.01,"ปานกลาง",IF(AE54&lt;4.01,"ดี",IF(AE54&gt;=4.01,"ดีมาก"))))</f>
        <v>ดี</v>
      </c>
      <c r="AG54" s="212">
        <f t="shared" si="11"/>
        <v>0</v>
      </c>
      <c r="AH54" s="183" t="str">
        <f t="shared" si="5"/>
        <v>น้อย</v>
      </c>
      <c r="AI54" s="183">
        <v>1</v>
      </c>
      <c r="AJ54" s="416">
        <v>0</v>
      </c>
      <c r="AK54" s="370" t="s">
        <v>306</v>
      </c>
      <c r="AL54" s="377" t="str">
        <f t="shared" si="4"/>
        <v>เท่าเดิม</v>
      </c>
      <c r="AM54" s="183"/>
    </row>
    <row r="55" spans="1:39" s="53" customFormat="1" ht="30.75">
      <c r="A55" s="292"/>
      <c r="B55" s="292" t="s">
        <v>221</v>
      </c>
      <c r="C55" s="276">
        <v>16</v>
      </c>
      <c r="D55" s="220" t="s">
        <v>262</v>
      </c>
      <c r="E55" s="225" t="s">
        <v>344</v>
      </c>
      <c r="F55" s="221">
        <v>48</v>
      </c>
      <c r="G55" s="221" t="s">
        <v>329</v>
      </c>
      <c r="H55" s="277" t="s">
        <v>296</v>
      </c>
      <c r="I55" s="372">
        <v>1</v>
      </c>
      <c r="J55" s="378" t="s">
        <v>362</v>
      </c>
      <c r="K55" s="374">
        <v>5</v>
      </c>
      <c r="L55" s="429" t="s">
        <v>363</v>
      </c>
      <c r="M55" s="361">
        <v>5</v>
      </c>
      <c r="N55" s="361">
        <v>2</v>
      </c>
      <c r="O55" s="361">
        <v>2</v>
      </c>
      <c r="P55" s="361">
        <v>2</v>
      </c>
      <c r="Q55" s="361">
        <v>3</v>
      </c>
      <c r="R55" s="361">
        <v>4.75</v>
      </c>
      <c r="S55" s="414">
        <v>5</v>
      </c>
      <c r="T55" s="414">
        <v>4</v>
      </c>
      <c r="U55" s="414">
        <v>5</v>
      </c>
      <c r="V55" s="430">
        <v>5</v>
      </c>
      <c r="W55" s="413">
        <v>3</v>
      </c>
      <c r="X55" s="361">
        <v>2</v>
      </c>
      <c r="Y55" s="361">
        <v>2</v>
      </c>
      <c r="Z55" s="361">
        <v>2</v>
      </c>
      <c r="AA55" s="361">
        <v>4</v>
      </c>
      <c r="AB55" s="361">
        <v>3</v>
      </c>
      <c r="AC55" s="367">
        <v>12</v>
      </c>
      <c r="AD55" s="224">
        <f t="shared" si="9"/>
        <v>34.75</v>
      </c>
      <c r="AE55" s="368">
        <f t="shared" si="10"/>
        <v>2.8958333333333335</v>
      </c>
      <c r="AF55" s="368"/>
      <c r="AG55" s="212">
        <f t="shared" si="11"/>
        <v>2.8958333333333335</v>
      </c>
      <c r="AH55" s="183" t="str">
        <f t="shared" si="5"/>
        <v>ปานกลาง</v>
      </c>
      <c r="AI55" s="183">
        <v>1</v>
      </c>
      <c r="AJ55" s="369">
        <v>2.9</v>
      </c>
      <c r="AK55" s="370" t="s">
        <v>305</v>
      </c>
      <c r="AL55" s="377" t="str">
        <f t="shared" si="4"/>
        <v>น้อยกว่า</v>
      </c>
      <c r="AM55" s="183"/>
    </row>
    <row r="56" spans="1:39" ht="30.75">
      <c r="A56" s="293"/>
      <c r="B56" s="397" t="s">
        <v>373</v>
      </c>
      <c r="C56" s="282">
        <f>+COUNT(C40:C55)</f>
        <v>16</v>
      </c>
      <c r="D56" s="283"/>
      <c r="E56" s="284"/>
      <c r="F56" s="284"/>
      <c r="G56" s="284"/>
      <c r="H56" s="285"/>
      <c r="I56" s="385"/>
      <c r="J56" s="386"/>
      <c r="K56" s="386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7"/>
      <c r="AA56" s="387"/>
      <c r="AB56" s="388"/>
      <c r="AC56" s="398"/>
      <c r="AD56" s="390"/>
      <c r="AE56" s="391">
        <f>SUM(AG40:AG55)</f>
        <v>44.943158508158511</v>
      </c>
      <c r="AF56" s="391"/>
      <c r="AG56" s="392">
        <f>+SUM(AG40:AG55)/C56</f>
        <v>2.808947406759907</v>
      </c>
      <c r="AH56" s="393" t="str">
        <f>IF(AG56&lt;1.51,"ต้องปรับปรุงเร่งด่วน",IF(AG56&lt;2.51,"ต้องปรับปรุง",IF(AG56&lt;3.51,"พอใช้",IF(AG56&lt;4.51,"ดี",IF(AG56&gt;=4.51,"ดีมาก")))))</f>
        <v>พอใช้</v>
      </c>
      <c r="AI56" s="288"/>
      <c r="AJ56" s="394">
        <v>2.82</v>
      </c>
      <c r="AK56" s="395" t="s">
        <v>298</v>
      </c>
      <c r="AL56" s="377" t="str">
        <f t="shared" si="4"/>
        <v>น้อยกว่า</v>
      </c>
      <c r="AM56" s="288"/>
    </row>
    <row r="57" spans="1:39" s="53" customFormat="1" ht="30.75">
      <c r="A57" s="294"/>
      <c r="B57" s="400" t="s">
        <v>222</v>
      </c>
      <c r="C57" s="276">
        <v>1</v>
      </c>
      <c r="D57" s="359" t="s">
        <v>263</v>
      </c>
      <c r="E57" s="225" t="s">
        <v>341</v>
      </c>
      <c r="F57" s="221">
        <v>48</v>
      </c>
      <c r="G57" s="221" t="s">
        <v>329</v>
      </c>
      <c r="H57" s="277" t="s">
        <v>296</v>
      </c>
      <c r="I57" s="360">
        <v>1</v>
      </c>
      <c r="J57" s="382">
        <v>4.01</v>
      </c>
      <c r="K57" s="374">
        <v>3.93</v>
      </c>
      <c r="L57" s="363">
        <v>4.03</v>
      </c>
      <c r="M57" s="363">
        <v>4.6399999999999997</v>
      </c>
      <c r="N57" s="364">
        <v>2</v>
      </c>
      <c r="O57" s="364">
        <v>2</v>
      </c>
      <c r="P57" s="364">
        <v>2</v>
      </c>
      <c r="Q57" s="364">
        <v>2</v>
      </c>
      <c r="R57" s="364">
        <v>5</v>
      </c>
      <c r="S57" s="364">
        <v>5</v>
      </c>
      <c r="T57" s="364">
        <v>5</v>
      </c>
      <c r="U57" s="364">
        <v>5</v>
      </c>
      <c r="V57" s="365" t="s">
        <v>303</v>
      </c>
      <c r="W57" s="364">
        <v>1</v>
      </c>
      <c r="X57" s="364">
        <v>2</v>
      </c>
      <c r="Y57" s="364">
        <v>3</v>
      </c>
      <c r="Z57" s="364">
        <v>2</v>
      </c>
      <c r="AA57" s="364">
        <v>5</v>
      </c>
      <c r="AB57" s="364">
        <v>2</v>
      </c>
      <c r="AC57" s="410">
        <v>13</v>
      </c>
      <c r="AD57" s="224">
        <f t="shared" ref="AD57:AD64" si="12">+SUM(N57,O57,P57,Q57,R57,W57,X57,Y57,Z57,AA57,AB57,M57,L57)</f>
        <v>36.67</v>
      </c>
      <c r="AE57" s="368">
        <f t="shared" ref="AE57:AE64" si="13">+AD57/AC57</f>
        <v>2.8207692307692307</v>
      </c>
      <c r="AF57" s="368"/>
      <c r="AG57" s="212">
        <f t="shared" ref="AG57:AG64" si="14">+IF(I57&lt;1,0,IF(I57&gt;=1,AE57))</f>
        <v>2.8207692307692307</v>
      </c>
      <c r="AH57" s="183" t="str">
        <f t="shared" si="5"/>
        <v>ปานกลาง</v>
      </c>
      <c r="AI57" s="183">
        <v>1</v>
      </c>
      <c r="AJ57" s="369">
        <v>2.76</v>
      </c>
      <c r="AK57" s="370" t="s">
        <v>305</v>
      </c>
      <c r="AL57" s="377" t="str">
        <f t="shared" si="4"/>
        <v>มากกว่า</v>
      </c>
      <c r="AM57" s="183">
        <v>1</v>
      </c>
    </row>
    <row r="58" spans="1:39" s="53" customFormat="1" ht="30.75">
      <c r="A58" s="292"/>
      <c r="B58" s="292" t="s">
        <v>222</v>
      </c>
      <c r="C58" s="276">
        <v>2</v>
      </c>
      <c r="D58" s="359" t="s">
        <v>222</v>
      </c>
      <c r="E58" s="225" t="s">
        <v>341</v>
      </c>
      <c r="F58" s="221">
        <v>48</v>
      </c>
      <c r="G58" s="221" t="s">
        <v>329</v>
      </c>
      <c r="H58" s="277" t="s">
        <v>296</v>
      </c>
      <c r="I58" s="360">
        <v>1</v>
      </c>
      <c r="J58" s="373">
        <v>4.12</v>
      </c>
      <c r="K58" s="374">
        <v>4.3</v>
      </c>
      <c r="L58" s="408">
        <v>4.1100000000000003</v>
      </c>
      <c r="M58" s="363">
        <v>4.6500000000000004</v>
      </c>
      <c r="N58" s="375">
        <v>1</v>
      </c>
      <c r="O58" s="375">
        <v>2</v>
      </c>
      <c r="P58" s="375">
        <v>2</v>
      </c>
      <c r="Q58" s="375">
        <v>1</v>
      </c>
      <c r="R58" s="375">
        <v>4.57</v>
      </c>
      <c r="S58" s="364">
        <v>5</v>
      </c>
      <c r="T58" s="364">
        <v>3.7</v>
      </c>
      <c r="U58" s="364">
        <v>5</v>
      </c>
      <c r="V58" s="365" t="s">
        <v>303</v>
      </c>
      <c r="W58" s="375">
        <v>2</v>
      </c>
      <c r="X58" s="375">
        <v>2</v>
      </c>
      <c r="Y58" s="375">
        <v>1</v>
      </c>
      <c r="Z58" s="375">
        <v>2</v>
      </c>
      <c r="AA58" s="364">
        <v>4</v>
      </c>
      <c r="AB58" s="375">
        <v>2</v>
      </c>
      <c r="AC58" s="410">
        <v>13</v>
      </c>
      <c r="AD58" s="224">
        <f t="shared" si="12"/>
        <v>32.33</v>
      </c>
      <c r="AE58" s="368">
        <f t="shared" si="13"/>
        <v>2.4869230769230768</v>
      </c>
      <c r="AF58" s="368"/>
      <c r="AG58" s="212">
        <f t="shared" si="14"/>
        <v>2.4869230769230768</v>
      </c>
      <c r="AH58" s="183" t="str">
        <f t="shared" si="5"/>
        <v>ปานกลาง</v>
      </c>
      <c r="AI58" s="183">
        <v>1</v>
      </c>
      <c r="AJ58" s="369">
        <v>2.46</v>
      </c>
      <c r="AK58" s="370" t="s">
        <v>305</v>
      </c>
      <c r="AL58" s="377" t="str">
        <f t="shared" si="4"/>
        <v>มากกว่า</v>
      </c>
      <c r="AM58" s="183">
        <v>1</v>
      </c>
    </row>
    <row r="59" spans="1:39" s="53" customFormat="1" ht="30.75">
      <c r="A59" s="292"/>
      <c r="B59" s="292" t="s">
        <v>222</v>
      </c>
      <c r="C59" s="276">
        <v>3</v>
      </c>
      <c r="D59" s="359" t="s">
        <v>264</v>
      </c>
      <c r="E59" s="225" t="s">
        <v>341</v>
      </c>
      <c r="F59" s="221">
        <v>48</v>
      </c>
      <c r="G59" s="221" t="s">
        <v>329</v>
      </c>
      <c r="H59" s="277" t="s">
        <v>296</v>
      </c>
      <c r="I59" s="360">
        <v>1</v>
      </c>
      <c r="J59" s="382">
        <v>4.1500000000000004</v>
      </c>
      <c r="K59" s="374">
        <v>4.1399999999999997</v>
      </c>
      <c r="L59" s="363">
        <v>4.1399999999999997</v>
      </c>
      <c r="M59" s="363">
        <v>4.3099999999999996</v>
      </c>
      <c r="N59" s="364">
        <v>3</v>
      </c>
      <c r="O59" s="364">
        <v>1</v>
      </c>
      <c r="P59" s="364">
        <v>2</v>
      </c>
      <c r="Q59" s="364">
        <v>3</v>
      </c>
      <c r="R59" s="364">
        <v>4.4400000000000004</v>
      </c>
      <c r="S59" s="364">
        <v>5</v>
      </c>
      <c r="T59" s="364">
        <v>3.33</v>
      </c>
      <c r="U59" s="364">
        <v>5</v>
      </c>
      <c r="V59" s="365" t="s">
        <v>303</v>
      </c>
      <c r="W59" s="364">
        <v>3</v>
      </c>
      <c r="X59" s="364">
        <v>2</v>
      </c>
      <c r="Y59" s="364">
        <v>2</v>
      </c>
      <c r="Z59" s="364">
        <v>1</v>
      </c>
      <c r="AA59" s="364">
        <v>0</v>
      </c>
      <c r="AB59" s="364">
        <v>3</v>
      </c>
      <c r="AC59" s="410">
        <v>13</v>
      </c>
      <c r="AD59" s="224">
        <f t="shared" si="12"/>
        <v>32.89</v>
      </c>
      <c r="AE59" s="368">
        <f t="shared" si="13"/>
        <v>2.5300000000000002</v>
      </c>
      <c r="AF59" s="368"/>
      <c r="AG59" s="212">
        <f t="shared" si="14"/>
        <v>2.5300000000000002</v>
      </c>
      <c r="AH59" s="183" t="str">
        <f t="shared" si="5"/>
        <v>ปานกลาง</v>
      </c>
      <c r="AI59" s="183">
        <v>1</v>
      </c>
      <c r="AJ59" s="369">
        <v>2.52</v>
      </c>
      <c r="AK59" s="370" t="s">
        <v>305</v>
      </c>
      <c r="AL59" s="377" t="str">
        <f t="shared" si="4"/>
        <v>มากกว่า</v>
      </c>
      <c r="AM59" s="183">
        <v>1</v>
      </c>
    </row>
    <row r="60" spans="1:39" s="53" customFormat="1" ht="30.75">
      <c r="A60" s="292"/>
      <c r="B60" s="292" t="s">
        <v>222</v>
      </c>
      <c r="C60" s="276">
        <v>4</v>
      </c>
      <c r="D60" s="220" t="s">
        <v>222</v>
      </c>
      <c r="E60" s="225" t="s">
        <v>343</v>
      </c>
      <c r="F60" s="221">
        <v>48</v>
      </c>
      <c r="G60" s="221" t="s">
        <v>329</v>
      </c>
      <c r="H60" s="277" t="s">
        <v>296</v>
      </c>
      <c r="I60" s="372">
        <v>1</v>
      </c>
      <c r="J60" s="382">
        <v>4.3499999999999996</v>
      </c>
      <c r="K60" s="374">
        <v>5</v>
      </c>
      <c r="L60" s="364">
        <v>4.3499999999999996</v>
      </c>
      <c r="M60" s="364">
        <v>5</v>
      </c>
      <c r="N60" s="364">
        <v>2</v>
      </c>
      <c r="O60" s="364">
        <v>2</v>
      </c>
      <c r="P60" s="364">
        <v>3</v>
      </c>
      <c r="Q60" s="364">
        <v>3</v>
      </c>
      <c r="R60" s="364">
        <v>4.82</v>
      </c>
      <c r="S60" s="364">
        <v>5</v>
      </c>
      <c r="T60" s="364">
        <v>4.46</v>
      </c>
      <c r="U60" s="364">
        <v>5</v>
      </c>
      <c r="V60" s="431" t="s">
        <v>303</v>
      </c>
      <c r="W60" s="364">
        <v>3</v>
      </c>
      <c r="X60" s="364">
        <v>2</v>
      </c>
      <c r="Y60" s="364">
        <v>2</v>
      </c>
      <c r="Z60" s="364">
        <v>2</v>
      </c>
      <c r="AA60" s="364">
        <v>4</v>
      </c>
      <c r="AB60" s="364">
        <v>2</v>
      </c>
      <c r="AC60" s="404">
        <v>13</v>
      </c>
      <c r="AD60" s="224">
        <f t="shared" si="12"/>
        <v>39.17</v>
      </c>
      <c r="AE60" s="368">
        <f t="shared" si="13"/>
        <v>3.0130769230769232</v>
      </c>
      <c r="AF60" s="368"/>
      <c r="AG60" s="212">
        <f t="shared" si="14"/>
        <v>3.0130769230769232</v>
      </c>
      <c r="AH60" s="183" t="str">
        <f t="shared" si="5"/>
        <v>ดี</v>
      </c>
      <c r="AI60" s="183">
        <v>1</v>
      </c>
      <c r="AJ60" s="369">
        <v>3.01</v>
      </c>
      <c r="AK60" s="370" t="s">
        <v>304</v>
      </c>
      <c r="AL60" s="377" t="str">
        <f t="shared" si="4"/>
        <v>มากกว่า</v>
      </c>
      <c r="AM60" s="183"/>
    </row>
    <row r="61" spans="1:39" s="53" customFormat="1" ht="30.75">
      <c r="A61" s="292"/>
      <c r="B61" s="292" t="s">
        <v>222</v>
      </c>
      <c r="C61" s="276">
        <v>5</v>
      </c>
      <c r="D61" s="427" t="s">
        <v>265</v>
      </c>
      <c r="E61" s="225" t="s">
        <v>343</v>
      </c>
      <c r="F61" s="221">
        <v>48</v>
      </c>
      <c r="G61" s="221" t="s">
        <v>329</v>
      </c>
      <c r="H61" s="277" t="s">
        <v>296</v>
      </c>
      <c r="I61" s="372">
        <v>1</v>
      </c>
      <c r="J61" s="378" t="s">
        <v>362</v>
      </c>
      <c r="K61" s="374">
        <v>5</v>
      </c>
      <c r="L61" s="363">
        <v>4.37</v>
      </c>
      <c r="M61" s="364">
        <v>5</v>
      </c>
      <c r="N61" s="364">
        <v>1</v>
      </c>
      <c r="O61" s="364">
        <v>2</v>
      </c>
      <c r="P61" s="364">
        <v>2</v>
      </c>
      <c r="Q61" s="364">
        <v>1</v>
      </c>
      <c r="R61" s="364">
        <v>4.58</v>
      </c>
      <c r="S61" s="364">
        <v>5</v>
      </c>
      <c r="T61" s="364">
        <v>3.75</v>
      </c>
      <c r="U61" s="364">
        <v>5</v>
      </c>
      <c r="V61" s="365" t="s">
        <v>303</v>
      </c>
      <c r="W61" s="364">
        <v>3</v>
      </c>
      <c r="X61" s="364">
        <v>1</v>
      </c>
      <c r="Y61" s="364">
        <v>2</v>
      </c>
      <c r="Z61" s="364">
        <v>1</v>
      </c>
      <c r="AA61" s="364">
        <v>5</v>
      </c>
      <c r="AB61" s="364">
        <v>3</v>
      </c>
      <c r="AC61" s="428">
        <v>13</v>
      </c>
      <c r="AD61" s="224">
        <f t="shared" si="12"/>
        <v>34.949999999999996</v>
      </c>
      <c r="AE61" s="368">
        <f t="shared" si="13"/>
        <v>2.6884615384615382</v>
      </c>
      <c r="AF61" s="368"/>
      <c r="AG61" s="212">
        <f t="shared" si="14"/>
        <v>2.6884615384615382</v>
      </c>
      <c r="AH61" s="183" t="str">
        <f t="shared" si="5"/>
        <v>ปานกลาง</v>
      </c>
      <c r="AI61" s="183">
        <v>1</v>
      </c>
      <c r="AJ61" s="369">
        <v>2.5499999999999998</v>
      </c>
      <c r="AK61" s="370" t="s">
        <v>305</v>
      </c>
      <c r="AL61" s="377" t="str">
        <f t="shared" si="4"/>
        <v>มากกว่า</v>
      </c>
      <c r="AM61" s="183">
        <v>1</v>
      </c>
    </row>
    <row r="62" spans="1:39" s="53" customFormat="1" ht="30.75">
      <c r="A62" s="292"/>
      <c r="B62" s="292" t="s">
        <v>222</v>
      </c>
      <c r="C62" s="276">
        <v>6</v>
      </c>
      <c r="D62" s="359" t="s">
        <v>266</v>
      </c>
      <c r="E62" s="225" t="s">
        <v>343</v>
      </c>
      <c r="F62" s="221">
        <v>48</v>
      </c>
      <c r="G62" s="221" t="s">
        <v>329</v>
      </c>
      <c r="H62" s="277" t="s">
        <v>296</v>
      </c>
      <c r="I62" s="372">
        <v>1</v>
      </c>
      <c r="J62" s="373">
        <v>4.21</v>
      </c>
      <c r="K62" s="374">
        <v>1.07</v>
      </c>
      <c r="L62" s="408">
        <v>4.12</v>
      </c>
      <c r="M62" s="364">
        <v>1.07</v>
      </c>
      <c r="N62" s="375">
        <v>2</v>
      </c>
      <c r="O62" s="375">
        <v>3</v>
      </c>
      <c r="P62" s="375">
        <v>2</v>
      </c>
      <c r="Q62" s="375">
        <v>2</v>
      </c>
      <c r="R62" s="375">
        <v>3.75</v>
      </c>
      <c r="S62" s="364">
        <v>5</v>
      </c>
      <c r="T62" s="364">
        <v>1.25</v>
      </c>
      <c r="U62" s="364">
        <v>5</v>
      </c>
      <c r="V62" s="365" t="s">
        <v>303</v>
      </c>
      <c r="W62" s="375">
        <v>3</v>
      </c>
      <c r="X62" s="375">
        <v>2</v>
      </c>
      <c r="Y62" s="375">
        <v>2</v>
      </c>
      <c r="Z62" s="375">
        <v>1</v>
      </c>
      <c r="AA62" s="364">
        <v>4.5</v>
      </c>
      <c r="AB62" s="375">
        <v>3</v>
      </c>
      <c r="AC62" s="404">
        <v>13</v>
      </c>
      <c r="AD62" s="224">
        <f t="shared" si="12"/>
        <v>33.44</v>
      </c>
      <c r="AE62" s="368">
        <f t="shared" si="13"/>
        <v>2.572307692307692</v>
      </c>
      <c r="AF62" s="368"/>
      <c r="AG62" s="212">
        <f t="shared" si="14"/>
        <v>2.572307692307692</v>
      </c>
      <c r="AH62" s="183" t="str">
        <f t="shared" si="5"/>
        <v>ปานกลาง</v>
      </c>
      <c r="AI62" s="183">
        <v>1</v>
      </c>
      <c r="AJ62" s="369">
        <v>2.58</v>
      </c>
      <c r="AK62" s="370" t="s">
        <v>305</v>
      </c>
      <c r="AL62" s="377" t="str">
        <f t="shared" si="4"/>
        <v>น้อยกว่า</v>
      </c>
      <c r="AM62" s="183">
        <v>1</v>
      </c>
    </row>
    <row r="63" spans="1:39" s="53" customFormat="1" ht="30.75">
      <c r="A63" s="292"/>
      <c r="B63" s="292" t="s">
        <v>222</v>
      </c>
      <c r="C63" s="276">
        <v>7</v>
      </c>
      <c r="D63" s="359" t="s">
        <v>222</v>
      </c>
      <c r="E63" s="225" t="s">
        <v>344</v>
      </c>
      <c r="F63" s="221">
        <v>48</v>
      </c>
      <c r="G63" s="221" t="s">
        <v>329</v>
      </c>
      <c r="H63" s="277" t="s">
        <v>296</v>
      </c>
      <c r="I63" s="372">
        <v>1</v>
      </c>
      <c r="J63" s="382">
        <v>4.3099999999999996</v>
      </c>
      <c r="K63" s="374">
        <v>5</v>
      </c>
      <c r="L63" s="363">
        <v>4.25</v>
      </c>
      <c r="M63" s="364">
        <v>5</v>
      </c>
      <c r="N63" s="364">
        <v>2</v>
      </c>
      <c r="O63" s="364">
        <v>2</v>
      </c>
      <c r="P63" s="364">
        <v>3</v>
      </c>
      <c r="Q63" s="364">
        <v>3</v>
      </c>
      <c r="R63" s="432">
        <v>4.25</v>
      </c>
      <c r="S63" s="364">
        <v>5</v>
      </c>
      <c r="T63" s="364">
        <v>3.57</v>
      </c>
      <c r="U63" s="364">
        <v>5</v>
      </c>
      <c r="V63" s="364">
        <v>3.43</v>
      </c>
      <c r="W63" s="375">
        <v>2</v>
      </c>
      <c r="X63" s="364">
        <v>2</v>
      </c>
      <c r="Y63" s="364">
        <v>2</v>
      </c>
      <c r="Z63" s="364">
        <v>2</v>
      </c>
      <c r="AA63" s="364">
        <v>4.5</v>
      </c>
      <c r="AB63" s="364">
        <v>2</v>
      </c>
      <c r="AC63" s="404">
        <v>13</v>
      </c>
      <c r="AD63" s="224">
        <f t="shared" si="12"/>
        <v>38</v>
      </c>
      <c r="AE63" s="368">
        <f t="shared" si="13"/>
        <v>2.9230769230769229</v>
      </c>
      <c r="AF63" s="368"/>
      <c r="AG63" s="212">
        <f t="shared" si="14"/>
        <v>2.9230769230769229</v>
      </c>
      <c r="AH63" s="183" t="str">
        <f t="shared" si="5"/>
        <v>ปานกลาง</v>
      </c>
      <c r="AI63" s="183">
        <v>1</v>
      </c>
      <c r="AJ63" s="369">
        <v>2.93</v>
      </c>
      <c r="AK63" s="370" t="s">
        <v>305</v>
      </c>
      <c r="AL63" s="377" t="str">
        <f t="shared" si="4"/>
        <v>น้อยกว่า</v>
      </c>
      <c r="AM63" s="183">
        <v>1</v>
      </c>
    </row>
    <row r="64" spans="1:39" s="53" customFormat="1" ht="30.75">
      <c r="A64" s="292"/>
      <c r="B64" s="292" t="s">
        <v>222</v>
      </c>
      <c r="C64" s="276">
        <v>8</v>
      </c>
      <c r="D64" s="220" t="s">
        <v>264</v>
      </c>
      <c r="E64" s="225" t="s">
        <v>344</v>
      </c>
      <c r="F64" s="221">
        <v>48</v>
      </c>
      <c r="G64" s="221" t="s">
        <v>329</v>
      </c>
      <c r="H64" s="277" t="s">
        <v>296</v>
      </c>
      <c r="I64" s="372">
        <v>1</v>
      </c>
      <c r="J64" s="378" t="s">
        <v>362</v>
      </c>
      <c r="K64" s="433">
        <v>0</v>
      </c>
      <c r="L64" s="380" t="s">
        <v>363</v>
      </c>
      <c r="M64" s="364">
        <v>0</v>
      </c>
      <c r="N64" s="364">
        <v>1</v>
      </c>
      <c r="O64" s="364">
        <v>2</v>
      </c>
      <c r="P64" s="364">
        <v>2</v>
      </c>
      <c r="Q64" s="364">
        <v>1</v>
      </c>
      <c r="R64" s="364">
        <v>3.55</v>
      </c>
      <c r="S64" s="364">
        <v>5</v>
      </c>
      <c r="T64" s="364">
        <v>3</v>
      </c>
      <c r="U64" s="364">
        <v>5</v>
      </c>
      <c r="V64" s="434">
        <v>1.2</v>
      </c>
      <c r="W64" s="375">
        <v>3</v>
      </c>
      <c r="X64" s="364">
        <v>1</v>
      </c>
      <c r="Y64" s="364">
        <v>2</v>
      </c>
      <c r="Z64" s="364">
        <v>1</v>
      </c>
      <c r="AA64" s="364">
        <v>4</v>
      </c>
      <c r="AB64" s="364">
        <v>3</v>
      </c>
      <c r="AC64" s="404">
        <v>12</v>
      </c>
      <c r="AD64" s="224">
        <f t="shared" si="12"/>
        <v>23.55</v>
      </c>
      <c r="AE64" s="368">
        <f t="shared" si="13"/>
        <v>1.9625000000000001</v>
      </c>
      <c r="AF64" s="368"/>
      <c r="AG64" s="212">
        <f t="shared" si="14"/>
        <v>1.9625000000000001</v>
      </c>
      <c r="AH64" s="183" t="str">
        <f t="shared" si="5"/>
        <v>น้อย</v>
      </c>
      <c r="AI64" s="183">
        <v>1</v>
      </c>
      <c r="AJ64" s="369">
        <v>1.96</v>
      </c>
      <c r="AK64" s="370" t="s">
        <v>306</v>
      </c>
      <c r="AL64" s="377" t="str">
        <f t="shared" si="4"/>
        <v>มากกว่า</v>
      </c>
      <c r="AM64" s="183"/>
    </row>
    <row r="65" spans="1:39" ht="30.75">
      <c r="A65" s="293"/>
      <c r="B65" s="397" t="s">
        <v>374</v>
      </c>
      <c r="C65" s="282">
        <f>+COUNT(C57:C64)</f>
        <v>8</v>
      </c>
      <c r="D65" s="283"/>
      <c r="E65" s="284"/>
      <c r="F65" s="284"/>
      <c r="G65" s="284"/>
      <c r="H65" s="285"/>
      <c r="I65" s="385"/>
      <c r="J65" s="386"/>
      <c r="K65" s="386"/>
      <c r="L65" s="387"/>
      <c r="M65" s="387"/>
      <c r="N65" s="387"/>
      <c r="O65" s="387"/>
      <c r="P65" s="387"/>
      <c r="Q65" s="387"/>
      <c r="R65" s="387"/>
      <c r="S65" s="387"/>
      <c r="T65" s="387"/>
      <c r="U65" s="387"/>
      <c r="V65" s="387"/>
      <c r="W65" s="387"/>
      <c r="X65" s="387"/>
      <c r="Y65" s="387"/>
      <c r="Z65" s="387"/>
      <c r="AA65" s="387"/>
      <c r="AB65" s="388"/>
      <c r="AC65" s="398"/>
      <c r="AD65" s="390"/>
      <c r="AE65" s="391">
        <f>SUM(AG57:AG64)</f>
        <v>20.997115384615384</v>
      </c>
      <c r="AF65" s="391"/>
      <c r="AG65" s="392">
        <f>+SUM(AG57:AG64)/C65</f>
        <v>2.624639423076923</v>
      </c>
      <c r="AH65" s="393" t="str">
        <f>IF(AG65&lt;1.51,"ต้องปรับปรุงเร่งด่วน",IF(AG65&lt;2.51,"ต้องปรับปรุง",IF(AG65&lt;3.51,"พอใช้",IF(AG65&lt;4.51,"ดี",IF(AG65&gt;=4.51,"ดีมาก")))))</f>
        <v>พอใช้</v>
      </c>
      <c r="AI65" s="288"/>
      <c r="AJ65" s="394">
        <v>2.6</v>
      </c>
      <c r="AK65" s="395" t="s">
        <v>298</v>
      </c>
      <c r="AL65" s="377" t="str">
        <f t="shared" si="4"/>
        <v>มากกว่า</v>
      </c>
      <c r="AM65" s="288"/>
    </row>
    <row r="66" spans="1:39" s="53" customFormat="1" ht="30.75">
      <c r="A66" s="294"/>
      <c r="B66" s="400" t="s">
        <v>223</v>
      </c>
      <c r="C66" s="276">
        <v>1</v>
      </c>
      <c r="D66" s="220" t="s">
        <v>345</v>
      </c>
      <c r="E66" s="225" t="s">
        <v>328</v>
      </c>
      <c r="F66" s="221">
        <v>48</v>
      </c>
      <c r="G66" s="221" t="s">
        <v>329</v>
      </c>
      <c r="H66" s="277" t="s">
        <v>296</v>
      </c>
      <c r="I66" s="360">
        <v>1</v>
      </c>
      <c r="J66" s="382">
        <v>4.05</v>
      </c>
      <c r="K66" s="374">
        <v>4.3600000000000003</v>
      </c>
      <c r="L66" s="363">
        <v>4.0599999999999996</v>
      </c>
      <c r="M66" s="363">
        <v>3.84</v>
      </c>
      <c r="N66" s="364">
        <v>2</v>
      </c>
      <c r="O66" s="364">
        <v>3</v>
      </c>
      <c r="P66" s="364">
        <v>3</v>
      </c>
      <c r="Q66" s="364">
        <v>2</v>
      </c>
      <c r="R66" s="364">
        <v>3.95</v>
      </c>
      <c r="S66" s="364">
        <v>5</v>
      </c>
      <c r="T66" s="364">
        <v>1.85</v>
      </c>
      <c r="U66" s="364">
        <v>5</v>
      </c>
      <c r="V66" s="365" t="s">
        <v>303</v>
      </c>
      <c r="W66" s="364">
        <v>4</v>
      </c>
      <c r="X66" s="364">
        <v>3</v>
      </c>
      <c r="Y66" s="364">
        <v>2</v>
      </c>
      <c r="Z66" s="364">
        <v>2</v>
      </c>
      <c r="AA66" s="361">
        <v>5</v>
      </c>
      <c r="AB66" s="362">
        <v>3</v>
      </c>
      <c r="AC66" s="424">
        <v>13</v>
      </c>
      <c r="AD66" s="426">
        <f>+SUM(N66,O66,P66,Q66,R66,W66,X66,Y66,Z66,AA66,AB66,M66,L66)</f>
        <v>40.850000000000009</v>
      </c>
      <c r="AE66" s="368">
        <f>+AD66/AC66</f>
        <v>3.1423076923076931</v>
      </c>
      <c r="AF66" s="368"/>
      <c r="AG66" s="212">
        <f>+IF(I66&lt;1,0,IF(I66&gt;=1,AE66))</f>
        <v>3.1423076923076931</v>
      </c>
      <c r="AH66" s="183" t="str">
        <f t="shared" si="5"/>
        <v>ดี</v>
      </c>
      <c r="AI66" s="183">
        <v>1</v>
      </c>
      <c r="AJ66" s="369">
        <v>3.18</v>
      </c>
      <c r="AK66" s="370" t="s">
        <v>304</v>
      </c>
      <c r="AL66" s="377" t="str">
        <f t="shared" si="4"/>
        <v>น้อยกว่า</v>
      </c>
      <c r="AM66" s="183">
        <v>1</v>
      </c>
    </row>
    <row r="67" spans="1:39" s="53" customFormat="1" ht="30.75">
      <c r="A67" s="292"/>
      <c r="B67" s="292" t="s">
        <v>223</v>
      </c>
      <c r="C67" s="276">
        <v>2</v>
      </c>
      <c r="D67" s="220" t="s">
        <v>346</v>
      </c>
      <c r="E67" s="225" t="s">
        <v>328</v>
      </c>
      <c r="F67" s="221">
        <v>48</v>
      </c>
      <c r="G67" s="221" t="s">
        <v>329</v>
      </c>
      <c r="H67" s="277" t="s">
        <v>296</v>
      </c>
      <c r="I67" s="360">
        <v>1</v>
      </c>
      <c r="J67" s="378" t="s">
        <v>362</v>
      </c>
      <c r="K67" s="379" t="s">
        <v>362</v>
      </c>
      <c r="L67" s="380" t="s">
        <v>363</v>
      </c>
      <c r="M67" s="380" t="s">
        <v>363</v>
      </c>
      <c r="N67" s="364">
        <v>2</v>
      </c>
      <c r="O67" s="364">
        <v>2</v>
      </c>
      <c r="P67" s="364">
        <v>2</v>
      </c>
      <c r="Q67" s="364">
        <v>1</v>
      </c>
      <c r="R67" s="364">
        <v>2.33</v>
      </c>
      <c r="S67" s="364">
        <v>5</v>
      </c>
      <c r="T67" s="364">
        <v>0</v>
      </c>
      <c r="U67" s="364">
        <v>2</v>
      </c>
      <c r="V67" s="365" t="s">
        <v>303</v>
      </c>
      <c r="W67" s="364">
        <v>2</v>
      </c>
      <c r="X67" s="364">
        <v>2</v>
      </c>
      <c r="Y67" s="364">
        <v>2</v>
      </c>
      <c r="Z67" s="364">
        <v>1</v>
      </c>
      <c r="AA67" s="361">
        <v>5</v>
      </c>
      <c r="AB67" s="362">
        <v>1</v>
      </c>
      <c r="AC67" s="424">
        <v>11</v>
      </c>
      <c r="AD67" s="224">
        <f>+SUM(N67,O67,P67,Q67,R67,W67,X67,Y67,Z67,AA67,AB67,M67,L67)</f>
        <v>22.33</v>
      </c>
      <c r="AE67" s="368">
        <f>+AD67/AC67</f>
        <v>2.0299999999999998</v>
      </c>
      <c r="AF67" s="368"/>
      <c r="AG67" s="212">
        <f>+IF(I67&lt;1,0,IF(I67&gt;=1,AE67))</f>
        <v>2.0299999999999998</v>
      </c>
      <c r="AH67" s="183" t="str">
        <f t="shared" si="5"/>
        <v>ปานกลาง</v>
      </c>
      <c r="AI67" s="183">
        <v>1</v>
      </c>
      <c r="AJ67" s="369">
        <v>2.0299999999999998</v>
      </c>
      <c r="AK67" s="370" t="s">
        <v>305</v>
      </c>
      <c r="AL67" s="377" t="str">
        <f t="shared" si="4"/>
        <v>เท่าเดิม</v>
      </c>
      <c r="AM67" s="183"/>
    </row>
    <row r="68" spans="1:39" ht="30.75">
      <c r="A68" s="293"/>
      <c r="B68" s="397" t="s">
        <v>375</v>
      </c>
      <c r="C68" s="282">
        <f>+COUNT(C66:C67)</f>
        <v>2</v>
      </c>
      <c r="D68" s="283"/>
      <c r="E68" s="284"/>
      <c r="F68" s="284"/>
      <c r="G68" s="284"/>
      <c r="H68" s="285"/>
      <c r="I68" s="385"/>
      <c r="J68" s="386"/>
      <c r="K68" s="386"/>
      <c r="L68" s="387"/>
      <c r="M68" s="387"/>
      <c r="N68" s="387"/>
      <c r="O68" s="387"/>
      <c r="P68" s="387"/>
      <c r="Q68" s="387"/>
      <c r="R68" s="387"/>
      <c r="S68" s="387"/>
      <c r="T68" s="387"/>
      <c r="U68" s="387"/>
      <c r="V68" s="387"/>
      <c r="W68" s="387"/>
      <c r="X68" s="387"/>
      <c r="Y68" s="387"/>
      <c r="Z68" s="387"/>
      <c r="AA68" s="387"/>
      <c r="AB68" s="388"/>
      <c r="AC68" s="398"/>
      <c r="AD68" s="390"/>
      <c r="AE68" s="391">
        <f>SUM(AG66:AG67)</f>
        <v>5.1723076923076929</v>
      </c>
      <c r="AF68" s="391"/>
      <c r="AG68" s="392">
        <f>+SUM(AG66,AG67)/C68</f>
        <v>2.5861538461538465</v>
      </c>
      <c r="AH68" s="393" t="str">
        <f>IF(AG68&lt;1.51,"ต้องปรับปรุงเร่งด่วน",IF(AG68&lt;2.51,"ต้องปรับปรุง",IF(AG68&lt;3.51,"พอใช้",IF(AG68&lt;4.51,"ดี",IF(AG68&gt;=4.51,"ดีมาก")))))</f>
        <v>พอใช้</v>
      </c>
      <c r="AI68" s="288"/>
      <c r="AJ68" s="394">
        <v>2.61</v>
      </c>
      <c r="AK68" s="395" t="s">
        <v>298</v>
      </c>
      <c r="AL68" s="377" t="str">
        <f t="shared" si="4"/>
        <v>น้อยกว่า</v>
      </c>
      <c r="AM68" s="288"/>
    </row>
    <row r="69" spans="1:39" s="316" customFormat="1" ht="30.75">
      <c r="A69" s="294"/>
      <c r="B69" s="400" t="s">
        <v>224</v>
      </c>
      <c r="C69" s="276">
        <v>1</v>
      </c>
      <c r="D69" s="220" t="s">
        <v>272</v>
      </c>
      <c r="E69" s="225" t="s">
        <v>328</v>
      </c>
      <c r="F69" s="221">
        <v>48</v>
      </c>
      <c r="G69" s="221" t="s">
        <v>329</v>
      </c>
      <c r="H69" s="277" t="s">
        <v>296</v>
      </c>
      <c r="I69" s="435">
        <v>1</v>
      </c>
      <c r="J69" s="373">
        <v>4.09</v>
      </c>
      <c r="K69" s="374">
        <v>5</v>
      </c>
      <c r="L69" s="408">
        <v>4.07</v>
      </c>
      <c r="M69" s="363">
        <v>4.57</v>
      </c>
      <c r="N69" s="375">
        <v>2</v>
      </c>
      <c r="O69" s="375">
        <v>2</v>
      </c>
      <c r="P69" s="375">
        <v>3</v>
      </c>
      <c r="Q69" s="375">
        <v>1</v>
      </c>
      <c r="R69" s="375">
        <v>3.89</v>
      </c>
      <c r="S69" s="364">
        <v>5</v>
      </c>
      <c r="T69" s="364">
        <v>1.67</v>
      </c>
      <c r="U69" s="364">
        <v>5</v>
      </c>
      <c r="V69" s="365" t="s">
        <v>303</v>
      </c>
      <c r="W69" s="375">
        <v>2</v>
      </c>
      <c r="X69" s="375">
        <v>2</v>
      </c>
      <c r="Y69" s="375">
        <v>2</v>
      </c>
      <c r="Z69" s="375">
        <v>2</v>
      </c>
      <c r="AA69" s="364">
        <v>4.5</v>
      </c>
      <c r="AB69" s="436">
        <v>2</v>
      </c>
      <c r="AC69" s="424">
        <v>13</v>
      </c>
      <c r="AD69" s="224">
        <f t="shared" ref="AD69:AD83" si="15">+SUM(N69,O69,P69,Q69,R69,W69,X69,Y69,Z69,AA69,AB69,M69,L69)</f>
        <v>35.03</v>
      </c>
      <c r="AE69" s="368">
        <f t="shared" ref="AE69:AE83" si="16">+AD69/AC69</f>
        <v>2.6946153846153846</v>
      </c>
      <c r="AF69" s="368"/>
      <c r="AG69" s="212">
        <f t="shared" ref="AG69:AG83" si="17">+IF(I69&lt;1,0,IF(I69&gt;=1,AE69))</f>
        <v>2.6946153846153846</v>
      </c>
      <c r="AH69" s="183" t="str">
        <f t="shared" si="5"/>
        <v>ปานกลาง</v>
      </c>
      <c r="AI69" s="183">
        <v>1</v>
      </c>
      <c r="AJ69" s="369">
        <v>2.73</v>
      </c>
      <c r="AK69" s="370" t="s">
        <v>305</v>
      </c>
      <c r="AL69" s="377" t="str">
        <f t="shared" si="4"/>
        <v>น้อยกว่า</v>
      </c>
      <c r="AM69" s="183">
        <v>1</v>
      </c>
    </row>
    <row r="70" spans="1:39" s="316" customFormat="1" ht="30.75">
      <c r="A70" s="292"/>
      <c r="B70" s="292" t="s">
        <v>224</v>
      </c>
      <c r="C70" s="276">
        <v>2</v>
      </c>
      <c r="D70" s="220" t="s">
        <v>271</v>
      </c>
      <c r="E70" s="225" t="s">
        <v>328</v>
      </c>
      <c r="F70" s="221">
        <v>48</v>
      </c>
      <c r="G70" s="221" t="s">
        <v>329</v>
      </c>
      <c r="H70" s="277" t="s">
        <v>296</v>
      </c>
      <c r="I70" s="435">
        <v>1</v>
      </c>
      <c r="J70" s="373">
        <v>4.09</v>
      </c>
      <c r="K70" s="374">
        <v>4.57</v>
      </c>
      <c r="L70" s="408">
        <v>4.08</v>
      </c>
      <c r="M70" s="364">
        <v>4.57</v>
      </c>
      <c r="N70" s="375">
        <v>3</v>
      </c>
      <c r="O70" s="375">
        <v>3</v>
      </c>
      <c r="P70" s="375">
        <v>3</v>
      </c>
      <c r="Q70" s="375">
        <v>0</v>
      </c>
      <c r="R70" s="375">
        <v>3.89</v>
      </c>
      <c r="S70" s="364">
        <v>5</v>
      </c>
      <c r="T70" s="364">
        <v>1.67</v>
      </c>
      <c r="U70" s="364">
        <v>5</v>
      </c>
      <c r="V70" s="365" t="s">
        <v>303</v>
      </c>
      <c r="W70" s="375">
        <v>3</v>
      </c>
      <c r="X70" s="375">
        <v>3</v>
      </c>
      <c r="Y70" s="375">
        <v>2</v>
      </c>
      <c r="Z70" s="375">
        <v>3</v>
      </c>
      <c r="AA70" s="364">
        <v>5</v>
      </c>
      <c r="AB70" s="436">
        <v>3</v>
      </c>
      <c r="AC70" s="424">
        <v>13</v>
      </c>
      <c r="AD70" s="224">
        <f t="shared" si="15"/>
        <v>40.54</v>
      </c>
      <c r="AE70" s="368">
        <f t="shared" si="16"/>
        <v>3.1184615384615384</v>
      </c>
      <c r="AF70" s="368"/>
      <c r="AG70" s="212">
        <f t="shared" si="17"/>
        <v>3.1184615384615384</v>
      </c>
      <c r="AH70" s="183" t="str">
        <f t="shared" si="5"/>
        <v>ดี</v>
      </c>
      <c r="AI70" s="183">
        <v>1</v>
      </c>
      <c r="AJ70" s="369">
        <v>3.12</v>
      </c>
      <c r="AK70" s="370" t="s">
        <v>304</v>
      </c>
      <c r="AL70" s="377" t="str">
        <f t="shared" ref="AL70:AL100" si="18">IF(AG70=AJ70,"เท่าเดิม",IF(AG70&lt;AJ70,"น้อยกว่า",IF(AG70&gt;AJ70,"มากกว่า")))</f>
        <v>น้อยกว่า</v>
      </c>
      <c r="AM70" s="183">
        <v>1</v>
      </c>
    </row>
    <row r="71" spans="1:39" s="316" customFormat="1" ht="30.75">
      <c r="A71" s="292"/>
      <c r="B71" s="292" t="s">
        <v>224</v>
      </c>
      <c r="C71" s="276">
        <v>3</v>
      </c>
      <c r="D71" s="220" t="s">
        <v>270</v>
      </c>
      <c r="E71" s="225" t="s">
        <v>328</v>
      </c>
      <c r="F71" s="221">
        <v>48</v>
      </c>
      <c r="G71" s="221" t="s">
        <v>329</v>
      </c>
      <c r="H71" s="277" t="s">
        <v>296</v>
      </c>
      <c r="I71" s="435">
        <v>1</v>
      </c>
      <c r="J71" s="373">
        <v>4.17</v>
      </c>
      <c r="K71" s="374">
        <v>4.71</v>
      </c>
      <c r="L71" s="408">
        <v>4</v>
      </c>
      <c r="M71" s="364">
        <v>4.71</v>
      </c>
      <c r="N71" s="375">
        <v>2</v>
      </c>
      <c r="O71" s="375">
        <v>3</v>
      </c>
      <c r="P71" s="375">
        <v>2</v>
      </c>
      <c r="Q71" s="375">
        <v>2</v>
      </c>
      <c r="R71" s="375">
        <v>1.33</v>
      </c>
      <c r="S71" s="364">
        <v>0</v>
      </c>
      <c r="T71" s="364">
        <v>0</v>
      </c>
      <c r="U71" s="364">
        <v>4</v>
      </c>
      <c r="V71" s="365" t="s">
        <v>303</v>
      </c>
      <c r="W71" s="375">
        <v>3</v>
      </c>
      <c r="X71" s="375">
        <v>2</v>
      </c>
      <c r="Y71" s="375">
        <v>3</v>
      </c>
      <c r="Z71" s="375">
        <v>2</v>
      </c>
      <c r="AA71" s="364">
        <v>5</v>
      </c>
      <c r="AB71" s="436">
        <v>3</v>
      </c>
      <c r="AC71" s="424">
        <v>13</v>
      </c>
      <c r="AD71" s="224">
        <f t="shared" si="15"/>
        <v>37.04</v>
      </c>
      <c r="AE71" s="368">
        <f t="shared" si="16"/>
        <v>2.8492307692307692</v>
      </c>
      <c r="AF71" s="368"/>
      <c r="AG71" s="212">
        <f t="shared" si="17"/>
        <v>2.8492307692307692</v>
      </c>
      <c r="AH71" s="183" t="str">
        <f t="shared" si="5"/>
        <v>ปานกลาง</v>
      </c>
      <c r="AI71" s="183">
        <v>1</v>
      </c>
      <c r="AJ71" s="369">
        <v>2.86</v>
      </c>
      <c r="AK71" s="370" t="s">
        <v>305</v>
      </c>
      <c r="AL71" s="377" t="str">
        <f t="shared" si="18"/>
        <v>น้อยกว่า</v>
      </c>
      <c r="AM71" s="183">
        <v>1</v>
      </c>
    </row>
    <row r="72" spans="1:39" s="316" customFormat="1" ht="30.75">
      <c r="A72" s="292"/>
      <c r="B72" s="292" t="s">
        <v>224</v>
      </c>
      <c r="C72" s="276">
        <v>4</v>
      </c>
      <c r="D72" s="220" t="s">
        <v>269</v>
      </c>
      <c r="E72" s="225" t="s">
        <v>328</v>
      </c>
      <c r="F72" s="221">
        <v>48</v>
      </c>
      <c r="G72" s="221" t="s">
        <v>329</v>
      </c>
      <c r="H72" s="277" t="s">
        <v>296</v>
      </c>
      <c r="I72" s="435">
        <v>1</v>
      </c>
      <c r="J72" s="382">
        <v>3.99</v>
      </c>
      <c r="K72" s="374">
        <v>4.55</v>
      </c>
      <c r="L72" s="363">
        <v>3.98</v>
      </c>
      <c r="M72" s="364">
        <v>4.55</v>
      </c>
      <c r="N72" s="364">
        <v>2</v>
      </c>
      <c r="O72" s="364">
        <v>2</v>
      </c>
      <c r="P72" s="364">
        <v>3</v>
      </c>
      <c r="Q72" s="364">
        <v>3</v>
      </c>
      <c r="R72" s="364">
        <v>0.89</v>
      </c>
      <c r="S72" s="364">
        <v>0</v>
      </c>
      <c r="T72" s="364">
        <v>1.67</v>
      </c>
      <c r="U72" s="364">
        <v>1</v>
      </c>
      <c r="V72" s="365" t="s">
        <v>303</v>
      </c>
      <c r="W72" s="364">
        <v>3</v>
      </c>
      <c r="X72" s="364">
        <v>2</v>
      </c>
      <c r="Y72" s="364">
        <v>2</v>
      </c>
      <c r="Z72" s="364">
        <v>2</v>
      </c>
      <c r="AA72" s="364">
        <v>5</v>
      </c>
      <c r="AB72" s="362">
        <v>2</v>
      </c>
      <c r="AC72" s="424">
        <v>13</v>
      </c>
      <c r="AD72" s="426">
        <f t="shared" si="15"/>
        <v>35.42</v>
      </c>
      <c r="AE72" s="368">
        <f t="shared" si="16"/>
        <v>2.7246153846153849</v>
      </c>
      <c r="AF72" s="368"/>
      <c r="AG72" s="212">
        <f t="shared" si="17"/>
        <v>2.7246153846153849</v>
      </c>
      <c r="AH72" s="183" t="str">
        <f t="shared" si="5"/>
        <v>ปานกลาง</v>
      </c>
      <c r="AI72" s="183">
        <v>1</v>
      </c>
      <c r="AJ72" s="369">
        <v>2.73</v>
      </c>
      <c r="AK72" s="370" t="s">
        <v>305</v>
      </c>
      <c r="AL72" s="377" t="str">
        <f t="shared" si="18"/>
        <v>น้อยกว่า</v>
      </c>
      <c r="AM72" s="183">
        <v>1</v>
      </c>
    </row>
    <row r="73" spans="1:39" s="53" customFormat="1" ht="30.75">
      <c r="A73" s="292"/>
      <c r="B73" s="292" t="s">
        <v>224</v>
      </c>
      <c r="C73" s="276">
        <v>5</v>
      </c>
      <c r="D73" s="220" t="s">
        <v>268</v>
      </c>
      <c r="E73" s="225" t="s">
        <v>328</v>
      </c>
      <c r="F73" s="221">
        <v>48</v>
      </c>
      <c r="G73" s="221" t="s">
        <v>329</v>
      </c>
      <c r="H73" s="277" t="s">
        <v>296</v>
      </c>
      <c r="I73" s="435">
        <v>1</v>
      </c>
      <c r="J73" s="373">
        <v>4.18</v>
      </c>
      <c r="K73" s="374">
        <v>4.71</v>
      </c>
      <c r="L73" s="408">
        <v>3.98</v>
      </c>
      <c r="M73" s="364">
        <v>4.71</v>
      </c>
      <c r="N73" s="375">
        <v>1</v>
      </c>
      <c r="O73" s="375">
        <v>2</v>
      </c>
      <c r="P73" s="375">
        <v>2</v>
      </c>
      <c r="Q73" s="375">
        <v>1</v>
      </c>
      <c r="R73" s="375">
        <v>4.4400000000000004</v>
      </c>
      <c r="S73" s="364">
        <v>5</v>
      </c>
      <c r="T73" s="364">
        <v>3.33</v>
      </c>
      <c r="U73" s="364">
        <v>5</v>
      </c>
      <c r="V73" s="365" t="s">
        <v>303</v>
      </c>
      <c r="W73" s="375">
        <v>2</v>
      </c>
      <c r="X73" s="375">
        <v>1</v>
      </c>
      <c r="Y73" s="375">
        <v>1</v>
      </c>
      <c r="Z73" s="375">
        <v>2</v>
      </c>
      <c r="AA73" s="364">
        <v>0</v>
      </c>
      <c r="AB73" s="436">
        <v>2</v>
      </c>
      <c r="AC73" s="424">
        <v>13</v>
      </c>
      <c r="AD73" s="224">
        <f t="shared" si="15"/>
        <v>27.130000000000003</v>
      </c>
      <c r="AE73" s="368">
        <f t="shared" si="16"/>
        <v>2.0869230769230773</v>
      </c>
      <c r="AF73" s="368"/>
      <c r="AG73" s="212">
        <f t="shared" si="17"/>
        <v>2.0869230769230773</v>
      </c>
      <c r="AH73" s="183" t="str">
        <f t="shared" si="5"/>
        <v>ปานกลาง</v>
      </c>
      <c r="AI73" s="183">
        <v>1</v>
      </c>
      <c r="AJ73" s="369">
        <v>2.1</v>
      </c>
      <c r="AK73" s="370" t="s">
        <v>305</v>
      </c>
      <c r="AL73" s="377" t="str">
        <f t="shared" si="18"/>
        <v>น้อยกว่า</v>
      </c>
      <c r="AM73" s="183">
        <v>1</v>
      </c>
    </row>
    <row r="74" spans="1:39" s="53" customFormat="1" ht="30.75">
      <c r="A74" s="292"/>
      <c r="B74" s="292" t="s">
        <v>224</v>
      </c>
      <c r="C74" s="276">
        <v>6</v>
      </c>
      <c r="D74" s="220" t="s">
        <v>267</v>
      </c>
      <c r="E74" s="225" t="s">
        <v>328</v>
      </c>
      <c r="F74" s="221">
        <v>48</v>
      </c>
      <c r="G74" s="221" t="s">
        <v>329</v>
      </c>
      <c r="H74" s="437" t="s">
        <v>296</v>
      </c>
      <c r="I74" s="438">
        <v>1</v>
      </c>
      <c r="J74" s="382">
        <v>3.9</v>
      </c>
      <c r="K74" s="374">
        <v>4.29</v>
      </c>
      <c r="L74" s="363">
        <v>3.92</v>
      </c>
      <c r="M74" s="364">
        <v>4.29</v>
      </c>
      <c r="N74" s="364">
        <v>3</v>
      </c>
      <c r="O74" s="364">
        <v>2</v>
      </c>
      <c r="P74" s="364">
        <v>3</v>
      </c>
      <c r="Q74" s="364">
        <v>2</v>
      </c>
      <c r="R74" s="364">
        <v>0</v>
      </c>
      <c r="S74" s="364">
        <v>0</v>
      </c>
      <c r="T74" s="364">
        <v>0</v>
      </c>
      <c r="U74" s="364">
        <v>0</v>
      </c>
      <c r="V74" s="365" t="s">
        <v>303</v>
      </c>
      <c r="W74" s="364">
        <v>3</v>
      </c>
      <c r="X74" s="364">
        <v>3</v>
      </c>
      <c r="Y74" s="364">
        <v>2</v>
      </c>
      <c r="Z74" s="364">
        <v>2</v>
      </c>
      <c r="AA74" s="364">
        <v>4</v>
      </c>
      <c r="AB74" s="361">
        <v>2</v>
      </c>
      <c r="AC74" s="424">
        <v>13</v>
      </c>
      <c r="AD74" s="224">
        <f t="shared" si="15"/>
        <v>34.21</v>
      </c>
      <c r="AE74" s="368">
        <f t="shared" si="16"/>
        <v>2.6315384615384616</v>
      </c>
      <c r="AF74" s="368"/>
      <c r="AG74" s="212">
        <f t="shared" si="17"/>
        <v>2.6315384615384616</v>
      </c>
      <c r="AH74" s="183" t="str">
        <f t="shared" si="5"/>
        <v>ปานกลาง</v>
      </c>
      <c r="AI74" s="183">
        <v>1</v>
      </c>
      <c r="AJ74" s="369">
        <v>2.63</v>
      </c>
      <c r="AK74" s="370" t="s">
        <v>305</v>
      </c>
      <c r="AL74" s="377" t="str">
        <f t="shared" si="18"/>
        <v>มากกว่า</v>
      </c>
      <c r="AM74" s="183">
        <v>1</v>
      </c>
    </row>
    <row r="75" spans="1:39" s="316" customFormat="1" ht="30.75">
      <c r="A75" s="292"/>
      <c r="B75" s="292" t="s">
        <v>224</v>
      </c>
      <c r="C75" s="276">
        <v>7</v>
      </c>
      <c r="D75" s="220" t="s">
        <v>273</v>
      </c>
      <c r="E75" s="225" t="s">
        <v>328</v>
      </c>
      <c r="F75" s="221">
        <v>48</v>
      </c>
      <c r="G75" s="221" t="s">
        <v>329</v>
      </c>
      <c r="H75" s="277" t="s">
        <v>296</v>
      </c>
      <c r="I75" s="435">
        <v>1</v>
      </c>
      <c r="J75" s="373">
        <v>4.17</v>
      </c>
      <c r="K75" s="374">
        <v>4.29</v>
      </c>
      <c r="L75" s="375">
        <v>4.17</v>
      </c>
      <c r="M75" s="363">
        <v>4.43</v>
      </c>
      <c r="N75" s="375">
        <v>3</v>
      </c>
      <c r="O75" s="375">
        <v>3</v>
      </c>
      <c r="P75" s="375">
        <v>2</v>
      </c>
      <c r="Q75" s="375">
        <v>3</v>
      </c>
      <c r="R75" s="375">
        <v>2.2200000000000002</v>
      </c>
      <c r="S75" s="364">
        <v>5</v>
      </c>
      <c r="T75" s="364">
        <v>1.67</v>
      </c>
      <c r="U75" s="364">
        <v>0</v>
      </c>
      <c r="V75" s="365" t="s">
        <v>303</v>
      </c>
      <c r="W75" s="375">
        <v>3</v>
      </c>
      <c r="X75" s="375">
        <v>3</v>
      </c>
      <c r="Y75" s="375">
        <v>3</v>
      </c>
      <c r="Z75" s="375">
        <v>3</v>
      </c>
      <c r="AA75" s="364">
        <v>4</v>
      </c>
      <c r="AB75" s="413">
        <v>3</v>
      </c>
      <c r="AC75" s="424">
        <v>13</v>
      </c>
      <c r="AD75" s="224">
        <f t="shared" si="15"/>
        <v>40.82</v>
      </c>
      <c r="AE75" s="368">
        <f t="shared" si="16"/>
        <v>3.14</v>
      </c>
      <c r="AF75" s="368"/>
      <c r="AG75" s="212">
        <f t="shared" si="17"/>
        <v>3.14</v>
      </c>
      <c r="AH75" s="183" t="str">
        <f t="shared" si="5"/>
        <v>ดี</v>
      </c>
      <c r="AI75" s="183">
        <v>1</v>
      </c>
      <c r="AJ75" s="369">
        <v>3.13</v>
      </c>
      <c r="AK75" s="370" t="s">
        <v>304</v>
      </c>
      <c r="AL75" s="377" t="str">
        <f t="shared" si="18"/>
        <v>มากกว่า</v>
      </c>
      <c r="AM75" s="183">
        <v>1</v>
      </c>
    </row>
    <row r="76" spans="1:39" s="316" customFormat="1" ht="30.75">
      <c r="A76" s="292"/>
      <c r="B76" s="292" t="s">
        <v>224</v>
      </c>
      <c r="C76" s="276">
        <v>8</v>
      </c>
      <c r="D76" s="220" t="s">
        <v>274</v>
      </c>
      <c r="E76" s="225" t="s">
        <v>328</v>
      </c>
      <c r="F76" s="221">
        <v>48</v>
      </c>
      <c r="G76" s="221" t="s">
        <v>329</v>
      </c>
      <c r="H76" s="277" t="s">
        <v>296</v>
      </c>
      <c r="I76" s="435">
        <v>1</v>
      </c>
      <c r="J76" s="382">
        <v>4.49</v>
      </c>
      <c r="K76" s="374">
        <v>4.12</v>
      </c>
      <c r="L76" s="364">
        <v>4.49</v>
      </c>
      <c r="M76" s="363">
        <v>4.41</v>
      </c>
      <c r="N76" s="364">
        <v>2</v>
      </c>
      <c r="O76" s="364">
        <v>2</v>
      </c>
      <c r="P76" s="364">
        <v>2</v>
      </c>
      <c r="Q76" s="364">
        <v>3</v>
      </c>
      <c r="R76" s="364">
        <v>3.89</v>
      </c>
      <c r="S76" s="364">
        <v>5</v>
      </c>
      <c r="T76" s="364">
        <v>1.67</v>
      </c>
      <c r="U76" s="364">
        <v>5</v>
      </c>
      <c r="V76" s="365" t="s">
        <v>303</v>
      </c>
      <c r="W76" s="364">
        <v>3</v>
      </c>
      <c r="X76" s="364">
        <v>3</v>
      </c>
      <c r="Y76" s="364">
        <v>2</v>
      </c>
      <c r="Z76" s="364">
        <v>3</v>
      </c>
      <c r="AA76" s="364">
        <v>5</v>
      </c>
      <c r="AB76" s="362">
        <v>3</v>
      </c>
      <c r="AC76" s="424">
        <v>13</v>
      </c>
      <c r="AD76" s="224">
        <f t="shared" si="15"/>
        <v>40.79</v>
      </c>
      <c r="AE76" s="368">
        <f t="shared" si="16"/>
        <v>3.1376923076923076</v>
      </c>
      <c r="AF76" s="368"/>
      <c r="AG76" s="212">
        <f t="shared" si="17"/>
        <v>3.1376923076923076</v>
      </c>
      <c r="AH76" s="183" t="str">
        <f t="shared" ref="AH76:AH100" si="19">IF(AG76&lt;2.01,"น้อย",IF(AG76&lt;3.01,"ปานกลาง",IF(AG76&lt;4.01,"ดี",IF(AG76&gt;=4.01,"ดีมาก"))))</f>
        <v>ดี</v>
      </c>
      <c r="AI76" s="183">
        <v>1</v>
      </c>
      <c r="AJ76" s="369">
        <v>3.12</v>
      </c>
      <c r="AK76" s="370" t="s">
        <v>304</v>
      </c>
      <c r="AL76" s="377" t="str">
        <f t="shared" si="18"/>
        <v>มากกว่า</v>
      </c>
      <c r="AM76" s="183">
        <v>1</v>
      </c>
    </row>
    <row r="77" spans="1:39" s="53" customFormat="1" ht="30.75" customHeight="1">
      <c r="A77" s="292"/>
      <c r="B77" s="292" t="s">
        <v>224</v>
      </c>
      <c r="C77" s="276">
        <v>9</v>
      </c>
      <c r="D77" s="220" t="s">
        <v>275</v>
      </c>
      <c r="E77" s="225" t="s">
        <v>328</v>
      </c>
      <c r="F77" s="221">
        <v>48</v>
      </c>
      <c r="G77" s="221" t="s">
        <v>329</v>
      </c>
      <c r="H77" s="277" t="s">
        <v>296</v>
      </c>
      <c r="I77" s="435">
        <v>1</v>
      </c>
      <c r="J77" s="378" t="s">
        <v>362</v>
      </c>
      <c r="K77" s="379" t="s">
        <v>362</v>
      </c>
      <c r="L77" s="380" t="s">
        <v>363</v>
      </c>
      <c r="M77" s="380" t="s">
        <v>363</v>
      </c>
      <c r="N77" s="375">
        <v>2</v>
      </c>
      <c r="O77" s="375">
        <v>1</v>
      </c>
      <c r="P77" s="375">
        <v>2</v>
      </c>
      <c r="Q77" s="375">
        <v>2</v>
      </c>
      <c r="R77" s="375">
        <v>4.4400000000000004</v>
      </c>
      <c r="S77" s="364">
        <v>5</v>
      </c>
      <c r="T77" s="364">
        <v>3.33</v>
      </c>
      <c r="U77" s="364">
        <v>5</v>
      </c>
      <c r="V77" s="365" t="s">
        <v>303</v>
      </c>
      <c r="W77" s="375">
        <v>2</v>
      </c>
      <c r="X77" s="375">
        <v>1</v>
      </c>
      <c r="Y77" s="375">
        <v>2</v>
      </c>
      <c r="Z77" s="375">
        <v>1</v>
      </c>
      <c r="AA77" s="364">
        <v>4.5</v>
      </c>
      <c r="AB77" s="413">
        <v>2</v>
      </c>
      <c r="AC77" s="424">
        <v>11</v>
      </c>
      <c r="AD77" s="224">
        <f t="shared" si="15"/>
        <v>23.94</v>
      </c>
      <c r="AE77" s="368">
        <f t="shared" si="16"/>
        <v>2.1763636363636363</v>
      </c>
      <c r="AF77" s="368"/>
      <c r="AG77" s="212">
        <f t="shared" si="17"/>
        <v>2.1763636363636363</v>
      </c>
      <c r="AH77" s="183" t="str">
        <f t="shared" si="19"/>
        <v>ปานกลาง</v>
      </c>
      <c r="AI77" s="183">
        <v>1</v>
      </c>
      <c r="AJ77" s="369">
        <v>2.1800000000000002</v>
      </c>
      <c r="AK77" s="370" t="s">
        <v>305</v>
      </c>
      <c r="AL77" s="377" t="str">
        <f t="shared" si="18"/>
        <v>น้อยกว่า</v>
      </c>
      <c r="AM77" s="183"/>
    </row>
    <row r="78" spans="1:39" s="53" customFormat="1" ht="30.75">
      <c r="A78" s="292"/>
      <c r="B78" s="292" t="s">
        <v>224</v>
      </c>
      <c r="C78" s="276">
        <v>10</v>
      </c>
      <c r="D78" s="220" t="s">
        <v>276</v>
      </c>
      <c r="E78" s="225" t="s">
        <v>328</v>
      </c>
      <c r="F78" s="221">
        <v>48</v>
      </c>
      <c r="G78" s="221" t="s">
        <v>329</v>
      </c>
      <c r="H78" s="437" t="s">
        <v>296</v>
      </c>
      <c r="I78" s="438">
        <v>1</v>
      </c>
      <c r="J78" s="378" t="s">
        <v>362</v>
      </c>
      <c r="K78" s="379" t="s">
        <v>362</v>
      </c>
      <c r="L78" s="380" t="s">
        <v>363</v>
      </c>
      <c r="M78" s="380" t="s">
        <v>363</v>
      </c>
      <c r="N78" s="364">
        <v>3</v>
      </c>
      <c r="O78" s="364">
        <v>3</v>
      </c>
      <c r="P78" s="364">
        <v>3</v>
      </c>
      <c r="Q78" s="364">
        <v>3</v>
      </c>
      <c r="R78" s="364">
        <v>3.22</v>
      </c>
      <c r="S78" s="364">
        <v>5</v>
      </c>
      <c r="T78" s="364">
        <v>1.67</v>
      </c>
      <c r="U78" s="364">
        <v>3</v>
      </c>
      <c r="V78" s="365" t="s">
        <v>303</v>
      </c>
      <c r="W78" s="364">
        <v>2</v>
      </c>
      <c r="X78" s="364">
        <v>3</v>
      </c>
      <c r="Y78" s="364">
        <v>3</v>
      </c>
      <c r="Z78" s="364">
        <v>3</v>
      </c>
      <c r="AA78" s="364">
        <v>5</v>
      </c>
      <c r="AB78" s="361">
        <v>3</v>
      </c>
      <c r="AC78" s="424">
        <v>11</v>
      </c>
      <c r="AD78" s="224">
        <f t="shared" si="15"/>
        <v>34.22</v>
      </c>
      <c r="AE78" s="368">
        <f t="shared" si="16"/>
        <v>3.1109090909090908</v>
      </c>
      <c r="AF78" s="368"/>
      <c r="AG78" s="212">
        <f t="shared" si="17"/>
        <v>3.1109090909090908</v>
      </c>
      <c r="AH78" s="183" t="str">
        <f t="shared" si="19"/>
        <v>ดี</v>
      </c>
      <c r="AI78" s="183">
        <v>1</v>
      </c>
      <c r="AJ78" s="369">
        <v>3.11</v>
      </c>
      <c r="AK78" s="370" t="s">
        <v>304</v>
      </c>
      <c r="AL78" s="377" t="str">
        <f t="shared" si="18"/>
        <v>มากกว่า</v>
      </c>
      <c r="AM78" s="183">
        <v>1</v>
      </c>
    </row>
    <row r="79" spans="1:39" s="316" customFormat="1" ht="30.75" customHeight="1">
      <c r="A79" s="292"/>
      <c r="B79" s="292" t="s">
        <v>224</v>
      </c>
      <c r="C79" s="276">
        <v>11</v>
      </c>
      <c r="D79" s="220" t="s">
        <v>277</v>
      </c>
      <c r="E79" s="225" t="s">
        <v>331</v>
      </c>
      <c r="F79" s="221">
        <v>48</v>
      </c>
      <c r="G79" s="221" t="s">
        <v>329</v>
      </c>
      <c r="H79" s="277" t="s">
        <v>296</v>
      </c>
      <c r="I79" s="411">
        <v>1</v>
      </c>
      <c r="J79" s="378" t="s">
        <v>362</v>
      </c>
      <c r="K79" s="379" t="s">
        <v>362</v>
      </c>
      <c r="L79" s="380" t="s">
        <v>363</v>
      </c>
      <c r="M79" s="380" t="s">
        <v>363</v>
      </c>
      <c r="N79" s="375">
        <v>3</v>
      </c>
      <c r="O79" s="375">
        <v>3</v>
      </c>
      <c r="P79" s="375">
        <v>2</v>
      </c>
      <c r="Q79" s="375">
        <v>2</v>
      </c>
      <c r="R79" s="375">
        <v>4.58</v>
      </c>
      <c r="S79" s="364">
        <v>5</v>
      </c>
      <c r="T79" s="364">
        <v>3.75</v>
      </c>
      <c r="U79" s="364">
        <v>5</v>
      </c>
      <c r="V79" s="365" t="s">
        <v>303</v>
      </c>
      <c r="W79" s="375">
        <v>2</v>
      </c>
      <c r="X79" s="375">
        <v>2</v>
      </c>
      <c r="Y79" s="375">
        <v>2</v>
      </c>
      <c r="Z79" s="375">
        <v>2</v>
      </c>
      <c r="AA79" s="364">
        <v>5</v>
      </c>
      <c r="AB79" s="413">
        <v>2</v>
      </c>
      <c r="AC79" s="367">
        <v>11</v>
      </c>
      <c r="AD79" s="224">
        <f t="shared" si="15"/>
        <v>29.58</v>
      </c>
      <c r="AE79" s="368">
        <f t="shared" si="16"/>
        <v>2.689090909090909</v>
      </c>
      <c r="AF79" s="368"/>
      <c r="AG79" s="212">
        <f t="shared" si="17"/>
        <v>2.689090909090909</v>
      </c>
      <c r="AH79" s="183" t="str">
        <f t="shared" si="19"/>
        <v>ปานกลาง</v>
      </c>
      <c r="AI79" s="183">
        <v>1</v>
      </c>
      <c r="AJ79" s="369">
        <v>2.69</v>
      </c>
      <c r="AK79" s="370" t="s">
        <v>305</v>
      </c>
      <c r="AL79" s="377" t="str">
        <f t="shared" si="18"/>
        <v>น้อยกว่า</v>
      </c>
      <c r="AM79" s="183"/>
    </row>
    <row r="80" spans="1:39" s="316" customFormat="1" ht="30.75" customHeight="1">
      <c r="A80" s="292"/>
      <c r="B80" s="292" t="s">
        <v>224</v>
      </c>
      <c r="C80" s="276">
        <v>12</v>
      </c>
      <c r="D80" s="359" t="s">
        <v>278</v>
      </c>
      <c r="E80" s="225" t="s">
        <v>331</v>
      </c>
      <c r="F80" s="221">
        <v>48</v>
      </c>
      <c r="G80" s="221" t="s">
        <v>329</v>
      </c>
      <c r="H80" s="277" t="s">
        <v>296</v>
      </c>
      <c r="I80" s="411">
        <v>1</v>
      </c>
      <c r="J80" s="382">
        <v>4.2</v>
      </c>
      <c r="K80" s="374">
        <v>2.5</v>
      </c>
      <c r="L80" s="363">
        <v>4.83</v>
      </c>
      <c r="M80" s="364">
        <v>2.5</v>
      </c>
      <c r="N80" s="364">
        <v>3</v>
      </c>
      <c r="O80" s="364">
        <v>4</v>
      </c>
      <c r="P80" s="364">
        <v>2</v>
      </c>
      <c r="Q80" s="364">
        <v>3</v>
      </c>
      <c r="R80" s="364">
        <v>3.75</v>
      </c>
      <c r="S80" s="364">
        <v>5</v>
      </c>
      <c r="T80" s="364">
        <v>1.25</v>
      </c>
      <c r="U80" s="364">
        <v>5</v>
      </c>
      <c r="V80" s="365" t="s">
        <v>303</v>
      </c>
      <c r="W80" s="364">
        <v>3</v>
      </c>
      <c r="X80" s="364">
        <v>3</v>
      </c>
      <c r="Y80" s="364">
        <v>3</v>
      </c>
      <c r="Z80" s="364">
        <v>2</v>
      </c>
      <c r="AA80" s="364">
        <v>5</v>
      </c>
      <c r="AB80" s="361">
        <v>3</v>
      </c>
      <c r="AC80" s="367">
        <v>13</v>
      </c>
      <c r="AD80" s="224">
        <f t="shared" si="15"/>
        <v>42.08</v>
      </c>
      <c r="AE80" s="368">
        <f t="shared" si="16"/>
        <v>3.2369230769230768</v>
      </c>
      <c r="AF80" s="368"/>
      <c r="AG80" s="212">
        <f t="shared" si="17"/>
        <v>3.2369230769230768</v>
      </c>
      <c r="AH80" s="183" t="str">
        <f t="shared" si="19"/>
        <v>ดี</v>
      </c>
      <c r="AI80" s="183">
        <v>1</v>
      </c>
      <c r="AJ80" s="369">
        <v>3.19</v>
      </c>
      <c r="AK80" s="370" t="s">
        <v>304</v>
      </c>
      <c r="AL80" s="377" t="str">
        <f t="shared" si="18"/>
        <v>มากกว่า</v>
      </c>
      <c r="AM80" s="183">
        <v>1</v>
      </c>
    </row>
    <row r="81" spans="1:39" s="53" customFormat="1" ht="30.75">
      <c r="A81" s="292"/>
      <c r="B81" s="292" t="s">
        <v>224</v>
      </c>
      <c r="C81" s="276">
        <v>13</v>
      </c>
      <c r="D81" s="359" t="s">
        <v>279</v>
      </c>
      <c r="E81" s="225" t="s">
        <v>331</v>
      </c>
      <c r="F81" s="221">
        <v>48</v>
      </c>
      <c r="G81" s="221" t="s">
        <v>329</v>
      </c>
      <c r="H81" s="277" t="s">
        <v>296</v>
      </c>
      <c r="I81" s="411">
        <v>1</v>
      </c>
      <c r="J81" s="382">
        <v>4.71</v>
      </c>
      <c r="K81" s="433">
        <v>0</v>
      </c>
      <c r="L81" s="363">
        <v>4.57</v>
      </c>
      <c r="M81" s="364">
        <v>0</v>
      </c>
      <c r="N81" s="364">
        <v>1</v>
      </c>
      <c r="O81" s="364">
        <v>2</v>
      </c>
      <c r="P81" s="364">
        <v>2</v>
      </c>
      <c r="Q81" s="364">
        <v>2</v>
      </c>
      <c r="R81" s="364">
        <v>3.42</v>
      </c>
      <c r="S81" s="364">
        <v>5</v>
      </c>
      <c r="T81" s="364">
        <v>1.25</v>
      </c>
      <c r="U81" s="364">
        <v>4</v>
      </c>
      <c r="V81" s="365" t="s">
        <v>303</v>
      </c>
      <c r="W81" s="364">
        <v>2</v>
      </c>
      <c r="X81" s="364">
        <v>2</v>
      </c>
      <c r="Y81" s="364">
        <v>2</v>
      </c>
      <c r="Z81" s="364">
        <v>2</v>
      </c>
      <c r="AA81" s="364">
        <v>5</v>
      </c>
      <c r="AB81" s="361">
        <v>3</v>
      </c>
      <c r="AC81" s="367">
        <v>13</v>
      </c>
      <c r="AD81" s="224">
        <f t="shared" si="15"/>
        <v>30.990000000000002</v>
      </c>
      <c r="AE81" s="368">
        <f t="shared" si="16"/>
        <v>2.3838461538461542</v>
      </c>
      <c r="AF81" s="368"/>
      <c r="AG81" s="212">
        <f t="shared" si="17"/>
        <v>2.3838461538461542</v>
      </c>
      <c r="AH81" s="183" t="str">
        <f t="shared" si="19"/>
        <v>ปานกลาง</v>
      </c>
      <c r="AI81" s="183">
        <v>1</v>
      </c>
      <c r="AJ81" s="369">
        <v>2.39</v>
      </c>
      <c r="AK81" s="370" t="s">
        <v>305</v>
      </c>
      <c r="AL81" s="377" t="str">
        <f t="shared" si="18"/>
        <v>น้อยกว่า</v>
      </c>
      <c r="AM81" s="183">
        <v>1</v>
      </c>
    </row>
    <row r="82" spans="1:39" s="316" customFormat="1" ht="30.75">
      <c r="A82" s="292"/>
      <c r="B82" s="292" t="s">
        <v>224</v>
      </c>
      <c r="C82" s="276">
        <v>14</v>
      </c>
      <c r="D82" s="220" t="s">
        <v>347</v>
      </c>
      <c r="E82" s="225" t="s">
        <v>331</v>
      </c>
      <c r="F82" s="221">
        <v>48</v>
      </c>
      <c r="G82" s="221" t="s">
        <v>329</v>
      </c>
      <c r="H82" s="277" t="s">
        <v>296</v>
      </c>
      <c r="I82" s="411">
        <v>1</v>
      </c>
      <c r="J82" s="378" t="s">
        <v>362</v>
      </c>
      <c r="K82" s="379" t="s">
        <v>362</v>
      </c>
      <c r="L82" s="380" t="s">
        <v>363</v>
      </c>
      <c r="M82" s="380" t="s">
        <v>363</v>
      </c>
      <c r="N82" s="364">
        <v>2</v>
      </c>
      <c r="O82" s="364">
        <v>2</v>
      </c>
      <c r="P82" s="364">
        <v>2</v>
      </c>
      <c r="Q82" s="364">
        <v>2</v>
      </c>
      <c r="R82" s="364">
        <v>4.17</v>
      </c>
      <c r="S82" s="364">
        <v>5</v>
      </c>
      <c r="T82" s="364">
        <v>2.5</v>
      </c>
      <c r="U82" s="364">
        <v>5</v>
      </c>
      <c r="V82" s="365" t="s">
        <v>303</v>
      </c>
      <c r="W82" s="364">
        <v>2</v>
      </c>
      <c r="X82" s="364">
        <v>1</v>
      </c>
      <c r="Y82" s="364">
        <v>2</v>
      </c>
      <c r="Z82" s="364">
        <v>2</v>
      </c>
      <c r="AA82" s="364">
        <v>5</v>
      </c>
      <c r="AB82" s="361">
        <v>3</v>
      </c>
      <c r="AC82" s="367">
        <v>11</v>
      </c>
      <c r="AD82" s="224">
        <f t="shared" si="15"/>
        <v>27.17</v>
      </c>
      <c r="AE82" s="368">
        <f t="shared" si="16"/>
        <v>2.4700000000000002</v>
      </c>
      <c r="AF82" s="368"/>
      <c r="AG82" s="212">
        <f t="shared" si="17"/>
        <v>2.4700000000000002</v>
      </c>
      <c r="AH82" s="183" t="str">
        <f t="shared" si="19"/>
        <v>ปานกลาง</v>
      </c>
      <c r="AI82" s="183">
        <v>1</v>
      </c>
      <c r="AJ82" s="369">
        <v>2.4700000000000002</v>
      </c>
      <c r="AK82" s="370" t="s">
        <v>305</v>
      </c>
      <c r="AL82" s="377" t="str">
        <f t="shared" si="18"/>
        <v>เท่าเดิม</v>
      </c>
      <c r="AM82" s="183"/>
    </row>
    <row r="83" spans="1:39" s="53" customFormat="1" ht="30.75">
      <c r="A83" s="292"/>
      <c r="B83" s="292" t="s">
        <v>224</v>
      </c>
      <c r="C83" s="276">
        <v>15</v>
      </c>
      <c r="D83" s="220" t="s">
        <v>269</v>
      </c>
      <c r="E83" s="225" t="s">
        <v>331</v>
      </c>
      <c r="F83" s="221">
        <v>48</v>
      </c>
      <c r="G83" s="221" t="s">
        <v>329</v>
      </c>
      <c r="H83" s="277" t="s">
        <v>296</v>
      </c>
      <c r="I83" s="411">
        <v>1</v>
      </c>
      <c r="J83" s="378" t="s">
        <v>362</v>
      </c>
      <c r="K83" s="379" t="s">
        <v>362</v>
      </c>
      <c r="L83" s="380" t="s">
        <v>363</v>
      </c>
      <c r="M83" s="380" t="s">
        <v>363</v>
      </c>
      <c r="N83" s="364">
        <v>2</v>
      </c>
      <c r="O83" s="364">
        <v>2</v>
      </c>
      <c r="P83" s="364">
        <v>2</v>
      </c>
      <c r="Q83" s="364">
        <v>2</v>
      </c>
      <c r="R83" s="364">
        <v>4.17</v>
      </c>
      <c r="S83" s="364">
        <v>5</v>
      </c>
      <c r="T83" s="364">
        <v>2.5</v>
      </c>
      <c r="U83" s="364">
        <v>5</v>
      </c>
      <c r="V83" s="365" t="s">
        <v>303</v>
      </c>
      <c r="W83" s="364">
        <v>2</v>
      </c>
      <c r="X83" s="364">
        <v>1</v>
      </c>
      <c r="Y83" s="364">
        <v>2</v>
      </c>
      <c r="Z83" s="364">
        <v>2</v>
      </c>
      <c r="AA83" s="364">
        <v>5</v>
      </c>
      <c r="AB83" s="361">
        <v>3</v>
      </c>
      <c r="AC83" s="367">
        <v>11</v>
      </c>
      <c r="AD83" s="224">
        <f t="shared" si="15"/>
        <v>27.17</v>
      </c>
      <c r="AE83" s="368">
        <f t="shared" si="16"/>
        <v>2.4700000000000002</v>
      </c>
      <c r="AF83" s="368"/>
      <c r="AG83" s="212">
        <f t="shared" si="17"/>
        <v>2.4700000000000002</v>
      </c>
      <c r="AH83" s="183" t="str">
        <f t="shared" si="19"/>
        <v>ปานกลาง</v>
      </c>
      <c r="AI83" s="183">
        <v>1</v>
      </c>
      <c r="AJ83" s="369">
        <v>2.4700000000000002</v>
      </c>
      <c r="AK83" s="370" t="s">
        <v>305</v>
      </c>
      <c r="AL83" s="377" t="str">
        <f t="shared" si="18"/>
        <v>เท่าเดิม</v>
      </c>
      <c r="AM83" s="183"/>
    </row>
    <row r="84" spans="1:39" ht="30.75">
      <c r="A84" s="293"/>
      <c r="B84" s="397" t="s">
        <v>376</v>
      </c>
      <c r="C84" s="282">
        <f>+COUNT(C69:C83)</f>
        <v>15</v>
      </c>
      <c r="D84" s="283"/>
      <c r="E84" s="284"/>
      <c r="F84" s="284"/>
      <c r="G84" s="284"/>
      <c r="H84" s="285"/>
      <c r="I84" s="385"/>
      <c r="J84" s="386"/>
      <c r="K84" s="386"/>
      <c r="L84" s="387"/>
      <c r="M84" s="387"/>
      <c r="N84" s="387"/>
      <c r="O84" s="387"/>
      <c r="P84" s="387"/>
      <c r="Q84" s="387"/>
      <c r="R84" s="387"/>
      <c r="S84" s="387"/>
      <c r="T84" s="387"/>
      <c r="U84" s="387"/>
      <c r="V84" s="387"/>
      <c r="W84" s="387"/>
      <c r="X84" s="387"/>
      <c r="Y84" s="387"/>
      <c r="Z84" s="387"/>
      <c r="AA84" s="387"/>
      <c r="AB84" s="388"/>
      <c r="AC84" s="398"/>
      <c r="AD84" s="390"/>
      <c r="AE84" s="391">
        <f>SUM(AG69:AG83)</f>
        <v>40.920209790209789</v>
      </c>
      <c r="AF84" s="391"/>
      <c r="AG84" s="392">
        <f>+SUM(AG69:AG83)/C84</f>
        <v>2.7280139860139858</v>
      </c>
      <c r="AH84" s="393" t="str">
        <f>IF(AG84&lt;1.51,"ต้องปรับปรุงเร่งด่วน",IF(AG84&lt;2.51,"ต้องปรับปรุง",IF(AG84&lt;3.51,"พอใช้",IF(AG84&lt;4.51,"ดี",IF(AG84&gt;=4.51,"ดีมาก")))))</f>
        <v>พอใช้</v>
      </c>
      <c r="AI84" s="288"/>
      <c r="AJ84" s="394">
        <v>2.73</v>
      </c>
      <c r="AK84" s="395" t="s">
        <v>298</v>
      </c>
      <c r="AL84" s="377" t="str">
        <f t="shared" si="18"/>
        <v>น้อยกว่า</v>
      </c>
      <c r="AM84" s="288"/>
    </row>
    <row r="85" spans="1:39" s="53" customFormat="1" ht="30.75">
      <c r="A85" s="294"/>
      <c r="B85" s="400" t="s">
        <v>225</v>
      </c>
      <c r="C85" s="276">
        <v>1</v>
      </c>
      <c r="D85" s="220" t="s">
        <v>348</v>
      </c>
      <c r="E85" s="225" t="s">
        <v>328</v>
      </c>
      <c r="F85" s="221">
        <v>48</v>
      </c>
      <c r="G85" s="221" t="s">
        <v>329</v>
      </c>
      <c r="H85" s="277" t="s">
        <v>296</v>
      </c>
      <c r="I85" s="435">
        <v>1</v>
      </c>
      <c r="J85" s="382">
        <v>4.71</v>
      </c>
      <c r="K85" s="374">
        <v>4.53</v>
      </c>
      <c r="L85" s="363">
        <v>4.7</v>
      </c>
      <c r="M85" s="363">
        <v>4.5</v>
      </c>
      <c r="N85" s="364">
        <v>3</v>
      </c>
      <c r="O85" s="364">
        <v>3</v>
      </c>
      <c r="P85" s="364">
        <v>2</v>
      </c>
      <c r="Q85" s="364">
        <v>3</v>
      </c>
      <c r="R85" s="364">
        <v>2.2200000000000002</v>
      </c>
      <c r="S85" s="364">
        <v>0</v>
      </c>
      <c r="T85" s="364">
        <v>1.67</v>
      </c>
      <c r="U85" s="364">
        <v>5</v>
      </c>
      <c r="V85" s="365" t="s">
        <v>303</v>
      </c>
      <c r="W85" s="364">
        <v>2</v>
      </c>
      <c r="X85" s="364">
        <v>4</v>
      </c>
      <c r="Y85" s="364">
        <v>3</v>
      </c>
      <c r="Z85" s="364">
        <v>3</v>
      </c>
      <c r="AA85" s="364">
        <v>5</v>
      </c>
      <c r="AB85" s="366">
        <v>3</v>
      </c>
      <c r="AC85" s="410">
        <v>13</v>
      </c>
      <c r="AD85" s="224">
        <f t="shared" ref="AD85:AD92" si="20">+SUM(N85,O85,P85,Q85,R85,W85,X85,Y85,Z85,AA85,AB85,M85,L85)</f>
        <v>42.42</v>
      </c>
      <c r="AE85" s="368">
        <f t="shared" ref="AE85:AE92" si="21">+AD85/AC85</f>
        <v>3.2630769230769232</v>
      </c>
      <c r="AF85" s="368"/>
      <c r="AG85" s="212">
        <f t="shared" ref="AG85:AG92" si="22">+IF(I85&lt;1,0,IF(I85&gt;=1,AE85))</f>
        <v>3.2630769230769232</v>
      </c>
      <c r="AH85" s="183" t="str">
        <f t="shared" si="19"/>
        <v>ดี</v>
      </c>
      <c r="AI85" s="183">
        <v>1</v>
      </c>
      <c r="AJ85" s="369">
        <v>3.27</v>
      </c>
      <c r="AK85" s="370" t="s">
        <v>304</v>
      </c>
      <c r="AL85" s="377" t="str">
        <f t="shared" si="18"/>
        <v>น้อยกว่า</v>
      </c>
      <c r="AM85" s="183">
        <v>1</v>
      </c>
    </row>
    <row r="86" spans="1:39" s="53" customFormat="1" ht="30.75">
      <c r="A86" s="292"/>
      <c r="B86" s="292" t="s">
        <v>225</v>
      </c>
      <c r="C86" s="276">
        <v>2</v>
      </c>
      <c r="D86" s="220" t="s">
        <v>280</v>
      </c>
      <c r="E86" s="225" t="s">
        <v>328</v>
      </c>
      <c r="F86" s="221">
        <v>48</v>
      </c>
      <c r="G86" s="221" t="s">
        <v>329</v>
      </c>
      <c r="H86" s="277" t="s">
        <v>296</v>
      </c>
      <c r="I86" s="435">
        <v>1</v>
      </c>
      <c r="J86" s="373">
        <v>4.5999999999999996</v>
      </c>
      <c r="K86" s="374">
        <v>4.1100000000000003</v>
      </c>
      <c r="L86" s="408">
        <v>4.57</v>
      </c>
      <c r="M86" s="363">
        <v>4.1900000000000004</v>
      </c>
      <c r="N86" s="375">
        <v>3</v>
      </c>
      <c r="O86" s="375">
        <v>3</v>
      </c>
      <c r="P86" s="375">
        <v>2</v>
      </c>
      <c r="Q86" s="375">
        <v>3</v>
      </c>
      <c r="R86" s="375">
        <v>0.67</v>
      </c>
      <c r="S86" s="364">
        <v>0</v>
      </c>
      <c r="T86" s="364">
        <v>0</v>
      </c>
      <c r="U86" s="364">
        <v>2</v>
      </c>
      <c r="V86" s="365" t="s">
        <v>303</v>
      </c>
      <c r="W86" s="375">
        <v>3</v>
      </c>
      <c r="X86" s="375">
        <v>3</v>
      </c>
      <c r="Y86" s="375">
        <v>3</v>
      </c>
      <c r="Z86" s="375">
        <v>3</v>
      </c>
      <c r="AA86" s="364">
        <v>5</v>
      </c>
      <c r="AB86" s="403">
        <v>3</v>
      </c>
      <c r="AC86" s="410">
        <v>13</v>
      </c>
      <c r="AD86" s="224">
        <f t="shared" si="20"/>
        <v>40.43</v>
      </c>
      <c r="AE86" s="368">
        <f t="shared" si="21"/>
        <v>3.11</v>
      </c>
      <c r="AF86" s="368"/>
      <c r="AG86" s="212">
        <f t="shared" si="22"/>
        <v>3.11</v>
      </c>
      <c r="AH86" s="183" t="str">
        <f t="shared" si="19"/>
        <v>ดี</v>
      </c>
      <c r="AI86" s="183">
        <v>1</v>
      </c>
      <c r="AJ86" s="369">
        <v>3.11</v>
      </c>
      <c r="AK86" s="370" t="s">
        <v>304</v>
      </c>
      <c r="AL86" s="377" t="str">
        <f t="shared" si="18"/>
        <v>เท่าเดิม</v>
      </c>
      <c r="AM86" s="183">
        <v>1</v>
      </c>
    </row>
    <row r="87" spans="1:39" s="53" customFormat="1" ht="30.75">
      <c r="A87" s="292"/>
      <c r="B87" s="292" t="s">
        <v>225</v>
      </c>
      <c r="C87" s="276">
        <v>3</v>
      </c>
      <c r="D87" s="220" t="s">
        <v>281</v>
      </c>
      <c r="E87" s="225" t="s">
        <v>328</v>
      </c>
      <c r="F87" s="221">
        <v>48</v>
      </c>
      <c r="G87" s="221" t="s">
        <v>329</v>
      </c>
      <c r="H87" s="277" t="s">
        <v>296</v>
      </c>
      <c r="I87" s="435">
        <v>1</v>
      </c>
      <c r="J87" s="373">
        <v>4.09</v>
      </c>
      <c r="K87" s="374">
        <v>5</v>
      </c>
      <c r="L87" s="408">
        <v>4.04</v>
      </c>
      <c r="M87" s="364">
        <v>5</v>
      </c>
      <c r="N87" s="375">
        <v>4</v>
      </c>
      <c r="O87" s="375">
        <v>3</v>
      </c>
      <c r="P87" s="375">
        <v>3</v>
      </c>
      <c r="Q87" s="375">
        <v>2</v>
      </c>
      <c r="R87" s="375">
        <v>2.33</v>
      </c>
      <c r="S87" s="364">
        <v>5</v>
      </c>
      <c r="T87" s="364">
        <v>0</v>
      </c>
      <c r="U87" s="364">
        <v>2</v>
      </c>
      <c r="V87" s="365" t="s">
        <v>303</v>
      </c>
      <c r="W87" s="375">
        <v>3</v>
      </c>
      <c r="X87" s="375">
        <v>3</v>
      </c>
      <c r="Y87" s="375">
        <v>3</v>
      </c>
      <c r="Z87" s="375">
        <v>3</v>
      </c>
      <c r="AA87" s="364">
        <v>4.5</v>
      </c>
      <c r="AB87" s="375">
        <v>3</v>
      </c>
      <c r="AC87" s="410">
        <v>13</v>
      </c>
      <c r="AD87" s="224">
        <f t="shared" si="20"/>
        <v>42.87</v>
      </c>
      <c r="AE87" s="368">
        <f t="shared" si="21"/>
        <v>3.2976923076923077</v>
      </c>
      <c r="AF87" s="368"/>
      <c r="AG87" s="212">
        <f t="shared" si="22"/>
        <v>3.2976923076923077</v>
      </c>
      <c r="AH87" s="183" t="str">
        <f t="shared" si="19"/>
        <v>ดี</v>
      </c>
      <c r="AI87" s="183">
        <v>1</v>
      </c>
      <c r="AJ87" s="369">
        <v>3.3</v>
      </c>
      <c r="AK87" s="370" t="s">
        <v>304</v>
      </c>
      <c r="AL87" s="377" t="str">
        <f t="shared" si="18"/>
        <v>น้อยกว่า</v>
      </c>
      <c r="AM87" s="183">
        <v>1</v>
      </c>
    </row>
    <row r="88" spans="1:39" s="53" customFormat="1" ht="30.75">
      <c r="A88" s="292"/>
      <c r="B88" s="292" t="s">
        <v>225</v>
      </c>
      <c r="C88" s="276">
        <v>4</v>
      </c>
      <c r="D88" s="220" t="s">
        <v>282</v>
      </c>
      <c r="E88" s="225" t="s">
        <v>328</v>
      </c>
      <c r="F88" s="221">
        <v>48</v>
      </c>
      <c r="G88" s="221" t="s">
        <v>329</v>
      </c>
      <c r="H88" s="277" t="s">
        <v>296</v>
      </c>
      <c r="I88" s="435">
        <v>1</v>
      </c>
      <c r="J88" s="373">
        <v>4.16</v>
      </c>
      <c r="K88" s="374">
        <v>4.67</v>
      </c>
      <c r="L88" s="408">
        <v>4.0999999999999996</v>
      </c>
      <c r="M88" s="364">
        <v>4.67</v>
      </c>
      <c r="N88" s="375">
        <v>3</v>
      </c>
      <c r="O88" s="375">
        <v>3</v>
      </c>
      <c r="P88" s="375">
        <v>3</v>
      </c>
      <c r="Q88" s="375">
        <v>3</v>
      </c>
      <c r="R88" s="375">
        <v>3.56</v>
      </c>
      <c r="S88" s="364">
        <v>5</v>
      </c>
      <c r="T88" s="364">
        <v>1.67</v>
      </c>
      <c r="U88" s="364">
        <v>4</v>
      </c>
      <c r="V88" s="365" t="s">
        <v>303</v>
      </c>
      <c r="W88" s="375">
        <v>2</v>
      </c>
      <c r="X88" s="375">
        <v>3</v>
      </c>
      <c r="Y88" s="375">
        <v>2</v>
      </c>
      <c r="Z88" s="375">
        <v>3</v>
      </c>
      <c r="AA88" s="364">
        <v>5</v>
      </c>
      <c r="AB88" s="403">
        <v>3</v>
      </c>
      <c r="AC88" s="410">
        <v>13</v>
      </c>
      <c r="AD88" s="224">
        <f t="shared" si="20"/>
        <v>42.330000000000005</v>
      </c>
      <c r="AE88" s="368">
        <f t="shared" si="21"/>
        <v>3.2561538461538464</v>
      </c>
      <c r="AF88" s="368"/>
      <c r="AG88" s="212">
        <f t="shared" si="22"/>
        <v>3.2561538461538464</v>
      </c>
      <c r="AH88" s="183" t="str">
        <f t="shared" si="19"/>
        <v>ดี</v>
      </c>
      <c r="AI88" s="183">
        <v>1</v>
      </c>
      <c r="AJ88" s="369">
        <v>3.26</v>
      </c>
      <c r="AK88" s="370" t="s">
        <v>304</v>
      </c>
      <c r="AL88" s="377" t="str">
        <f t="shared" si="18"/>
        <v>น้อยกว่า</v>
      </c>
      <c r="AM88" s="183">
        <v>1</v>
      </c>
    </row>
    <row r="89" spans="1:39" s="53" customFormat="1" ht="30.75">
      <c r="A89" s="292"/>
      <c r="B89" s="292" t="s">
        <v>225</v>
      </c>
      <c r="C89" s="276">
        <v>5</v>
      </c>
      <c r="D89" s="220" t="s">
        <v>349</v>
      </c>
      <c r="E89" s="225" t="s">
        <v>328</v>
      </c>
      <c r="F89" s="221">
        <v>48</v>
      </c>
      <c r="G89" s="221" t="s">
        <v>329</v>
      </c>
      <c r="H89" s="277" t="s">
        <v>296</v>
      </c>
      <c r="I89" s="435">
        <v>1</v>
      </c>
      <c r="J89" s="382">
        <v>4.53</v>
      </c>
      <c r="K89" s="374">
        <v>5</v>
      </c>
      <c r="L89" s="363">
        <v>4.51</v>
      </c>
      <c r="M89" s="363">
        <v>4.25</v>
      </c>
      <c r="N89" s="364">
        <v>3</v>
      </c>
      <c r="O89" s="364">
        <v>2</v>
      </c>
      <c r="P89" s="364">
        <v>3</v>
      </c>
      <c r="Q89" s="364">
        <v>2</v>
      </c>
      <c r="R89" s="364">
        <v>2.94</v>
      </c>
      <c r="S89" s="364">
        <v>5</v>
      </c>
      <c r="T89" s="364">
        <v>0.83</v>
      </c>
      <c r="U89" s="364">
        <v>3</v>
      </c>
      <c r="V89" s="365" t="s">
        <v>303</v>
      </c>
      <c r="W89" s="364">
        <v>3</v>
      </c>
      <c r="X89" s="364">
        <v>2</v>
      </c>
      <c r="Y89" s="364">
        <v>3</v>
      </c>
      <c r="Z89" s="364">
        <v>3</v>
      </c>
      <c r="AA89" s="364">
        <v>5</v>
      </c>
      <c r="AB89" s="366">
        <v>2</v>
      </c>
      <c r="AC89" s="410">
        <v>13</v>
      </c>
      <c r="AD89" s="224">
        <f t="shared" si="20"/>
        <v>39.699999999999996</v>
      </c>
      <c r="AE89" s="368">
        <f t="shared" si="21"/>
        <v>3.0538461538461537</v>
      </c>
      <c r="AF89" s="368"/>
      <c r="AG89" s="212">
        <f t="shared" si="22"/>
        <v>3.0538461538461537</v>
      </c>
      <c r="AH89" s="183" t="str">
        <f t="shared" si="19"/>
        <v>ดี</v>
      </c>
      <c r="AI89" s="183">
        <v>1</v>
      </c>
      <c r="AJ89" s="369">
        <v>3.11</v>
      </c>
      <c r="AK89" s="370" t="s">
        <v>304</v>
      </c>
      <c r="AL89" s="377" t="str">
        <f t="shared" si="18"/>
        <v>น้อยกว่า</v>
      </c>
      <c r="AM89" s="183">
        <v>1</v>
      </c>
    </row>
    <row r="90" spans="1:39" s="53" customFormat="1" ht="30.75">
      <c r="A90" s="292"/>
      <c r="B90" s="292" t="s">
        <v>225</v>
      </c>
      <c r="C90" s="276">
        <v>6</v>
      </c>
      <c r="D90" s="220" t="s">
        <v>283</v>
      </c>
      <c r="E90" s="225" t="s">
        <v>328</v>
      </c>
      <c r="F90" s="221">
        <v>48</v>
      </c>
      <c r="G90" s="221" t="s">
        <v>329</v>
      </c>
      <c r="H90" s="304" t="s">
        <v>297</v>
      </c>
      <c r="I90" s="435">
        <v>0</v>
      </c>
      <c r="J90" s="382">
        <v>4.6399999999999997</v>
      </c>
      <c r="K90" s="374">
        <v>3.93</v>
      </c>
      <c r="L90" s="363">
        <v>4.62</v>
      </c>
      <c r="M90" s="363">
        <v>4.0199999999999996</v>
      </c>
      <c r="N90" s="364">
        <v>2</v>
      </c>
      <c r="O90" s="364">
        <v>2</v>
      </c>
      <c r="P90" s="364">
        <v>2</v>
      </c>
      <c r="Q90" s="364">
        <v>3</v>
      </c>
      <c r="R90" s="364">
        <v>3.89</v>
      </c>
      <c r="S90" s="364">
        <v>5</v>
      </c>
      <c r="T90" s="364">
        <v>1.67</v>
      </c>
      <c r="U90" s="364">
        <v>5</v>
      </c>
      <c r="V90" s="365" t="s">
        <v>303</v>
      </c>
      <c r="W90" s="364">
        <v>3</v>
      </c>
      <c r="X90" s="364">
        <v>3</v>
      </c>
      <c r="Y90" s="364">
        <v>3</v>
      </c>
      <c r="Z90" s="364">
        <v>2</v>
      </c>
      <c r="AA90" s="364">
        <v>5</v>
      </c>
      <c r="AB90" s="366">
        <v>3</v>
      </c>
      <c r="AC90" s="410">
        <v>13</v>
      </c>
      <c r="AD90" s="224">
        <f t="shared" si="20"/>
        <v>40.529999999999994</v>
      </c>
      <c r="AE90" s="368">
        <f t="shared" si="21"/>
        <v>3.1176923076923071</v>
      </c>
      <c r="AF90" s="183" t="str">
        <f>IF(AE90&lt;2.01,"น้อย",IF(AE90&lt;3.01,"ปานกลาง",IF(AE90&lt;4.01,"ดี",IF(AE90&gt;=4.01,"ดีมาก"))))</f>
        <v>ดี</v>
      </c>
      <c r="AG90" s="212">
        <f t="shared" si="22"/>
        <v>0</v>
      </c>
      <c r="AH90" s="183" t="str">
        <f t="shared" si="19"/>
        <v>น้อย</v>
      </c>
      <c r="AI90" s="183">
        <v>1</v>
      </c>
      <c r="AJ90" s="416">
        <v>0</v>
      </c>
      <c r="AK90" s="370" t="s">
        <v>306</v>
      </c>
      <c r="AL90" s="377" t="str">
        <f t="shared" si="18"/>
        <v>เท่าเดิม</v>
      </c>
      <c r="AM90" s="183">
        <v>1</v>
      </c>
    </row>
    <row r="91" spans="1:39" s="53" customFormat="1" ht="30.75">
      <c r="A91" s="292"/>
      <c r="B91" s="292" t="s">
        <v>225</v>
      </c>
      <c r="C91" s="276">
        <v>7</v>
      </c>
      <c r="D91" s="220" t="s">
        <v>284</v>
      </c>
      <c r="E91" s="225" t="s">
        <v>328</v>
      </c>
      <c r="F91" s="221">
        <v>48</v>
      </c>
      <c r="G91" s="221" t="s">
        <v>329</v>
      </c>
      <c r="H91" s="277" t="s">
        <v>296</v>
      </c>
      <c r="I91" s="435">
        <v>1</v>
      </c>
      <c r="J91" s="373">
        <v>4.62</v>
      </c>
      <c r="K91" s="374">
        <v>4.55</v>
      </c>
      <c r="L91" s="408">
        <v>4.58</v>
      </c>
      <c r="M91" s="363">
        <v>4.3099999999999996</v>
      </c>
      <c r="N91" s="375">
        <v>3</v>
      </c>
      <c r="O91" s="375">
        <v>3</v>
      </c>
      <c r="P91" s="375">
        <v>3</v>
      </c>
      <c r="Q91" s="375">
        <v>2</v>
      </c>
      <c r="R91" s="375">
        <v>0</v>
      </c>
      <c r="S91" s="364">
        <v>0</v>
      </c>
      <c r="T91" s="364">
        <v>0</v>
      </c>
      <c r="U91" s="364">
        <v>0</v>
      </c>
      <c r="V91" s="365" t="s">
        <v>303</v>
      </c>
      <c r="W91" s="375">
        <v>3</v>
      </c>
      <c r="X91" s="375">
        <v>3</v>
      </c>
      <c r="Y91" s="375">
        <v>2</v>
      </c>
      <c r="Z91" s="375">
        <v>3</v>
      </c>
      <c r="AA91" s="364">
        <v>5</v>
      </c>
      <c r="AB91" s="375">
        <v>3</v>
      </c>
      <c r="AC91" s="410">
        <v>13</v>
      </c>
      <c r="AD91" s="224">
        <f t="shared" si="20"/>
        <v>38.89</v>
      </c>
      <c r="AE91" s="368">
        <f t="shared" si="21"/>
        <v>2.9915384615384615</v>
      </c>
      <c r="AF91" s="368"/>
      <c r="AG91" s="212">
        <f t="shared" si="22"/>
        <v>2.9915384615384615</v>
      </c>
      <c r="AH91" s="183" t="str">
        <f t="shared" si="19"/>
        <v>ปานกลาง</v>
      </c>
      <c r="AI91" s="183">
        <v>1</v>
      </c>
      <c r="AJ91" s="369">
        <v>3.01</v>
      </c>
      <c r="AK91" s="370" t="s">
        <v>304</v>
      </c>
      <c r="AL91" s="377" t="str">
        <f t="shared" si="18"/>
        <v>น้อยกว่า</v>
      </c>
      <c r="AM91" s="183">
        <v>1</v>
      </c>
    </row>
    <row r="92" spans="1:39" s="53" customFormat="1" ht="30.75">
      <c r="A92" s="292"/>
      <c r="B92" s="292" t="s">
        <v>225</v>
      </c>
      <c r="C92" s="276">
        <v>8</v>
      </c>
      <c r="D92" s="359" t="s">
        <v>285</v>
      </c>
      <c r="E92" s="225" t="s">
        <v>331</v>
      </c>
      <c r="F92" s="221">
        <v>48</v>
      </c>
      <c r="G92" s="221" t="s">
        <v>329</v>
      </c>
      <c r="H92" s="277" t="s">
        <v>296</v>
      </c>
      <c r="I92" s="411">
        <v>1</v>
      </c>
      <c r="J92" s="373">
        <v>4.04</v>
      </c>
      <c r="K92" s="374">
        <v>5</v>
      </c>
      <c r="L92" s="408">
        <v>4.17</v>
      </c>
      <c r="M92" s="364">
        <v>5</v>
      </c>
      <c r="N92" s="375">
        <v>2</v>
      </c>
      <c r="O92" s="375">
        <v>3</v>
      </c>
      <c r="P92" s="375">
        <v>1</v>
      </c>
      <c r="Q92" s="375">
        <v>3</v>
      </c>
      <c r="R92" s="409">
        <v>3.75</v>
      </c>
      <c r="S92" s="364">
        <v>5</v>
      </c>
      <c r="T92" s="364">
        <v>1.25</v>
      </c>
      <c r="U92" s="364">
        <v>5</v>
      </c>
      <c r="V92" s="365" t="s">
        <v>303</v>
      </c>
      <c r="W92" s="375">
        <v>2</v>
      </c>
      <c r="X92" s="375">
        <v>3</v>
      </c>
      <c r="Y92" s="375">
        <v>2</v>
      </c>
      <c r="Z92" s="375">
        <v>2</v>
      </c>
      <c r="AA92" s="364">
        <v>4.5</v>
      </c>
      <c r="AB92" s="375">
        <v>2</v>
      </c>
      <c r="AC92" s="404">
        <v>13</v>
      </c>
      <c r="AD92" s="426">
        <f t="shared" si="20"/>
        <v>37.42</v>
      </c>
      <c r="AE92" s="368">
        <f t="shared" si="21"/>
        <v>2.8784615384615386</v>
      </c>
      <c r="AF92" s="368"/>
      <c r="AG92" s="212">
        <f t="shared" si="22"/>
        <v>2.8784615384615386</v>
      </c>
      <c r="AH92" s="183" t="str">
        <f t="shared" si="19"/>
        <v>ปานกลาง</v>
      </c>
      <c r="AI92" s="183">
        <v>1</v>
      </c>
      <c r="AJ92" s="369">
        <v>2.87</v>
      </c>
      <c r="AK92" s="370" t="s">
        <v>305</v>
      </c>
      <c r="AL92" s="377" t="str">
        <f t="shared" si="18"/>
        <v>มากกว่า</v>
      </c>
      <c r="AM92" s="183">
        <v>1</v>
      </c>
    </row>
    <row r="93" spans="1:39" ht="30.75">
      <c r="A93" s="293"/>
      <c r="B93" s="397" t="s">
        <v>377</v>
      </c>
      <c r="C93" s="282">
        <f>+COUNT(C85:C92)</f>
        <v>8</v>
      </c>
      <c r="D93" s="283"/>
      <c r="E93" s="284"/>
      <c r="F93" s="284"/>
      <c r="G93" s="284"/>
      <c r="H93" s="285"/>
      <c r="I93" s="385"/>
      <c r="J93" s="386"/>
      <c r="K93" s="386"/>
      <c r="L93" s="387"/>
      <c r="M93" s="387"/>
      <c r="N93" s="387"/>
      <c r="O93" s="387"/>
      <c r="P93" s="387"/>
      <c r="Q93" s="387"/>
      <c r="R93" s="387"/>
      <c r="S93" s="387"/>
      <c r="T93" s="387"/>
      <c r="U93" s="387"/>
      <c r="V93" s="387"/>
      <c r="W93" s="387"/>
      <c r="X93" s="387"/>
      <c r="Y93" s="387"/>
      <c r="Z93" s="387"/>
      <c r="AA93" s="387"/>
      <c r="AB93" s="388"/>
      <c r="AC93" s="398"/>
      <c r="AD93" s="390"/>
      <c r="AE93" s="391">
        <f>SUM(AG85:AG92)</f>
        <v>21.850769230769234</v>
      </c>
      <c r="AF93" s="391"/>
      <c r="AG93" s="392">
        <f>+SUM(AG85:AG92)/C93</f>
        <v>2.7313461538461543</v>
      </c>
      <c r="AH93" s="393" t="str">
        <f>IF(AG93&lt;1.51,"ต้องปรับปรุงเร่งด่วน",IF(AG93&lt;2.51,"ต้องปรับปรุง",IF(AG93&lt;3.51,"พอใช้",IF(AG93&lt;4.51,"ดี",IF(AG93&gt;=4.51,"ดีมาก")))))</f>
        <v>พอใช้</v>
      </c>
      <c r="AI93" s="288"/>
      <c r="AJ93" s="394">
        <v>2.74</v>
      </c>
      <c r="AK93" s="395" t="s">
        <v>298</v>
      </c>
      <c r="AL93" s="377" t="str">
        <f t="shared" si="18"/>
        <v>น้อยกว่า</v>
      </c>
      <c r="AM93" s="288"/>
    </row>
    <row r="94" spans="1:39" s="53" customFormat="1" ht="30.75">
      <c r="A94" s="294"/>
      <c r="B94" s="500" t="s">
        <v>226</v>
      </c>
      <c r="C94" s="276">
        <v>1</v>
      </c>
      <c r="D94" s="220" t="s">
        <v>226</v>
      </c>
      <c r="E94" s="225" t="s">
        <v>328</v>
      </c>
      <c r="F94" s="221">
        <v>48</v>
      </c>
      <c r="G94" s="221" t="s">
        <v>329</v>
      </c>
      <c r="H94" s="277" t="s">
        <v>296</v>
      </c>
      <c r="I94" s="360">
        <v>1</v>
      </c>
      <c r="J94" s="373">
        <v>4.42</v>
      </c>
      <c r="K94" s="374">
        <v>4.1100000000000003</v>
      </c>
      <c r="L94" s="408">
        <v>4.3899999999999997</v>
      </c>
      <c r="M94" s="363">
        <v>4.2</v>
      </c>
      <c r="N94" s="375">
        <v>3</v>
      </c>
      <c r="O94" s="375">
        <v>3</v>
      </c>
      <c r="P94" s="375">
        <v>2</v>
      </c>
      <c r="Q94" s="375">
        <v>3</v>
      </c>
      <c r="R94" s="375">
        <v>4.4400000000000004</v>
      </c>
      <c r="S94" s="364">
        <v>5</v>
      </c>
      <c r="T94" s="364">
        <v>3.33</v>
      </c>
      <c r="U94" s="364">
        <v>5</v>
      </c>
      <c r="V94" s="365" t="s">
        <v>303</v>
      </c>
      <c r="W94" s="375">
        <v>3</v>
      </c>
      <c r="X94" s="375">
        <v>4</v>
      </c>
      <c r="Y94" s="375">
        <v>3</v>
      </c>
      <c r="Z94" s="375">
        <v>3</v>
      </c>
      <c r="AA94" s="364">
        <v>5</v>
      </c>
      <c r="AB94" s="499">
        <v>3</v>
      </c>
      <c r="AC94" s="410">
        <v>13</v>
      </c>
      <c r="AD94" s="224">
        <f>+SUM(N94,O94,P94,Q94,R94,W94,X94,Y94,Z94,AA94,AB94,M94,L94)</f>
        <v>45.03</v>
      </c>
      <c r="AE94" s="368">
        <f>+AD94/AC94</f>
        <v>3.4638461538461538</v>
      </c>
      <c r="AF94" s="368"/>
      <c r="AG94" s="407">
        <f>+IF(I94&lt;1,0,IF(I94&gt;=1,AE94))</f>
        <v>3.4638461538461538</v>
      </c>
      <c r="AH94" s="183" t="str">
        <f t="shared" si="19"/>
        <v>ดี</v>
      </c>
      <c r="AI94" s="183">
        <v>1</v>
      </c>
      <c r="AJ94" s="369">
        <v>3.38</v>
      </c>
      <c r="AK94" s="370" t="s">
        <v>304</v>
      </c>
      <c r="AL94" s="377" t="str">
        <f t="shared" si="18"/>
        <v>มากกว่า</v>
      </c>
      <c r="AM94" s="183">
        <v>1</v>
      </c>
    </row>
    <row r="95" spans="1:39" ht="30.75">
      <c r="A95" s="293"/>
      <c r="B95" s="397" t="s">
        <v>378</v>
      </c>
      <c r="C95" s="282">
        <f>+COUNT(C94)</f>
        <v>1</v>
      </c>
      <c r="D95" s="283"/>
      <c r="E95" s="284"/>
      <c r="F95" s="284"/>
      <c r="G95" s="284"/>
      <c r="H95" s="285"/>
      <c r="I95" s="385"/>
      <c r="J95" s="386"/>
      <c r="K95" s="386"/>
      <c r="L95" s="387"/>
      <c r="M95" s="387"/>
      <c r="N95" s="387"/>
      <c r="O95" s="387"/>
      <c r="P95" s="387"/>
      <c r="Q95" s="387"/>
      <c r="R95" s="387"/>
      <c r="S95" s="387"/>
      <c r="T95" s="387"/>
      <c r="U95" s="387"/>
      <c r="V95" s="387"/>
      <c r="W95" s="387"/>
      <c r="X95" s="387"/>
      <c r="Y95" s="387"/>
      <c r="Z95" s="387"/>
      <c r="AA95" s="387"/>
      <c r="AB95" s="388"/>
      <c r="AC95" s="398"/>
      <c r="AD95" s="390"/>
      <c r="AE95" s="391">
        <f>SUM(AG94)</f>
        <v>3.4638461538461538</v>
      </c>
      <c r="AF95" s="391"/>
      <c r="AG95" s="392">
        <f>+SUM(AG94)/C95</f>
        <v>3.4638461538461538</v>
      </c>
      <c r="AH95" s="393" t="str">
        <f>IF(AG95&lt;1.51,"ต้องปรับปรุงเร่งด่วน",IF(AG95&lt;2.51,"ต้องปรับปรุง",IF(AG95&lt;3.51,"พอใช้",IF(AG95&lt;4.51,"ดี",IF(AG95&gt;=4.51,"ดีมาก")))))</f>
        <v>พอใช้</v>
      </c>
      <c r="AI95" s="288"/>
      <c r="AJ95" s="394">
        <v>3.38</v>
      </c>
      <c r="AK95" s="395" t="s">
        <v>298</v>
      </c>
      <c r="AL95" s="377" t="str">
        <f t="shared" si="18"/>
        <v>มากกว่า</v>
      </c>
      <c r="AM95" s="288"/>
    </row>
    <row r="96" spans="1:39" s="53" customFormat="1" ht="30.75">
      <c r="A96" s="294"/>
      <c r="B96" s="400" t="s">
        <v>227</v>
      </c>
      <c r="C96" s="276">
        <v>1</v>
      </c>
      <c r="D96" s="220" t="s">
        <v>286</v>
      </c>
      <c r="E96" s="225" t="s">
        <v>328</v>
      </c>
      <c r="F96" s="221">
        <v>48</v>
      </c>
      <c r="G96" s="221" t="s">
        <v>329</v>
      </c>
      <c r="H96" s="277" t="s">
        <v>296</v>
      </c>
      <c r="I96" s="435">
        <v>1</v>
      </c>
      <c r="J96" s="373">
        <v>4.09</v>
      </c>
      <c r="K96" s="374">
        <v>5</v>
      </c>
      <c r="L96" s="408">
        <v>4.07</v>
      </c>
      <c r="M96" s="363">
        <v>4.04</v>
      </c>
      <c r="N96" s="375">
        <v>2</v>
      </c>
      <c r="O96" s="375">
        <v>2</v>
      </c>
      <c r="P96" s="375">
        <v>2</v>
      </c>
      <c r="Q96" s="375">
        <v>2</v>
      </c>
      <c r="R96" s="375">
        <v>3.33</v>
      </c>
      <c r="S96" s="364">
        <v>5</v>
      </c>
      <c r="T96" s="364">
        <v>0</v>
      </c>
      <c r="U96" s="364">
        <v>5</v>
      </c>
      <c r="V96" s="415" t="s">
        <v>303</v>
      </c>
      <c r="W96" s="413">
        <v>2</v>
      </c>
      <c r="X96" s="413">
        <v>2</v>
      </c>
      <c r="Y96" s="413">
        <v>2</v>
      </c>
      <c r="Z96" s="413">
        <v>3</v>
      </c>
      <c r="AA96" s="414">
        <v>0</v>
      </c>
      <c r="AB96" s="413">
        <v>3</v>
      </c>
      <c r="AC96" s="424">
        <v>13</v>
      </c>
      <c r="AD96" s="224">
        <f>+SUM(N96,O96,P96,Q96,R96,W96,X96,Y96,Z96,AA96,AB96,M96,L96)</f>
        <v>31.439999999999998</v>
      </c>
      <c r="AE96" s="368">
        <f>+AD96/AC96</f>
        <v>2.4184615384615382</v>
      </c>
      <c r="AF96" s="368"/>
      <c r="AG96" s="212">
        <f>+IF(I96&lt;1,0,IF(I96&gt;=1,AE96))</f>
        <v>2.4184615384615382</v>
      </c>
      <c r="AH96" s="183" t="str">
        <f t="shared" si="19"/>
        <v>ปานกลาง</v>
      </c>
      <c r="AI96" s="183">
        <v>1</v>
      </c>
      <c r="AJ96" s="369">
        <v>2.4900000000000002</v>
      </c>
      <c r="AK96" s="370" t="s">
        <v>305</v>
      </c>
      <c r="AL96" s="377" t="str">
        <f t="shared" si="18"/>
        <v>น้อยกว่า</v>
      </c>
      <c r="AM96" s="183">
        <v>1</v>
      </c>
    </row>
    <row r="97" spans="1:39" s="53" customFormat="1" ht="30.75">
      <c r="A97" s="292"/>
      <c r="B97" s="292" t="s">
        <v>227</v>
      </c>
      <c r="C97" s="276">
        <v>2</v>
      </c>
      <c r="D97" s="220" t="s">
        <v>287</v>
      </c>
      <c r="E97" s="225" t="s">
        <v>328</v>
      </c>
      <c r="F97" s="221">
        <v>48</v>
      </c>
      <c r="G97" s="221" t="s">
        <v>329</v>
      </c>
      <c r="H97" s="277" t="s">
        <v>296</v>
      </c>
      <c r="I97" s="435">
        <v>1</v>
      </c>
      <c r="J97" s="373">
        <v>4.25</v>
      </c>
      <c r="K97" s="374">
        <v>5</v>
      </c>
      <c r="L97" s="408">
        <v>4.2300000000000004</v>
      </c>
      <c r="M97" s="363">
        <v>4.2699999999999996</v>
      </c>
      <c r="N97" s="375">
        <v>1</v>
      </c>
      <c r="O97" s="375">
        <v>2</v>
      </c>
      <c r="P97" s="375">
        <v>2</v>
      </c>
      <c r="Q97" s="375">
        <v>2</v>
      </c>
      <c r="R97" s="375">
        <v>2.78</v>
      </c>
      <c r="S97" s="364">
        <v>4.17</v>
      </c>
      <c r="T97" s="364">
        <v>0</v>
      </c>
      <c r="U97" s="364">
        <v>4.17</v>
      </c>
      <c r="V97" s="415" t="s">
        <v>303</v>
      </c>
      <c r="W97" s="413">
        <v>2</v>
      </c>
      <c r="X97" s="413">
        <v>3</v>
      </c>
      <c r="Y97" s="413">
        <v>3</v>
      </c>
      <c r="Z97" s="413">
        <v>3</v>
      </c>
      <c r="AA97" s="414">
        <v>4.5</v>
      </c>
      <c r="AB97" s="413">
        <v>3</v>
      </c>
      <c r="AC97" s="424">
        <v>13</v>
      </c>
      <c r="AD97" s="224">
        <f>+SUM(N97,O97,P97,Q97,R97,W97,X97,Y97,Z97,AA97,AB97,M97,L97)</f>
        <v>36.78</v>
      </c>
      <c r="AE97" s="368">
        <f>+AD97/AC97</f>
        <v>2.8292307692307692</v>
      </c>
      <c r="AF97" s="368"/>
      <c r="AG97" s="212">
        <f>+IF(I97&lt;1,0,IF(I97&gt;=1,AE97))</f>
        <v>2.8292307692307692</v>
      </c>
      <c r="AH97" s="183" t="str">
        <f t="shared" si="19"/>
        <v>ปานกลาง</v>
      </c>
      <c r="AI97" s="183">
        <v>1</v>
      </c>
      <c r="AJ97" s="369">
        <v>2.89</v>
      </c>
      <c r="AK97" s="370" t="s">
        <v>305</v>
      </c>
      <c r="AL97" s="377" t="str">
        <f t="shared" si="18"/>
        <v>น้อยกว่า</v>
      </c>
      <c r="AM97" s="183">
        <v>1</v>
      </c>
    </row>
    <row r="98" spans="1:39" s="53" customFormat="1" ht="30.75">
      <c r="A98" s="292"/>
      <c r="B98" s="292" t="s">
        <v>227</v>
      </c>
      <c r="C98" s="276">
        <v>3</v>
      </c>
      <c r="D98" s="220" t="s">
        <v>350</v>
      </c>
      <c r="E98" s="225" t="s">
        <v>328</v>
      </c>
      <c r="F98" s="221">
        <v>48</v>
      </c>
      <c r="G98" s="221" t="s">
        <v>329</v>
      </c>
      <c r="H98" s="277" t="s">
        <v>296</v>
      </c>
      <c r="I98" s="435">
        <v>1</v>
      </c>
      <c r="J98" s="378" t="s">
        <v>362</v>
      </c>
      <c r="K98" s="379" t="s">
        <v>362</v>
      </c>
      <c r="L98" s="380" t="s">
        <v>363</v>
      </c>
      <c r="M98" s="380" t="s">
        <v>363</v>
      </c>
      <c r="N98" s="375">
        <v>2</v>
      </c>
      <c r="O98" s="375">
        <v>1</v>
      </c>
      <c r="P98" s="375">
        <v>2</v>
      </c>
      <c r="Q98" s="375">
        <v>3</v>
      </c>
      <c r="R98" s="375">
        <v>0</v>
      </c>
      <c r="S98" s="364">
        <v>0</v>
      </c>
      <c r="T98" s="364">
        <v>0</v>
      </c>
      <c r="U98" s="364">
        <v>0</v>
      </c>
      <c r="V98" s="415" t="s">
        <v>303</v>
      </c>
      <c r="W98" s="413">
        <v>3</v>
      </c>
      <c r="X98" s="413">
        <v>2</v>
      </c>
      <c r="Y98" s="413">
        <v>1</v>
      </c>
      <c r="Z98" s="413">
        <v>1</v>
      </c>
      <c r="AA98" s="414">
        <v>4.5</v>
      </c>
      <c r="AB98" s="413">
        <v>3</v>
      </c>
      <c r="AC98" s="424">
        <v>11</v>
      </c>
      <c r="AD98" s="224">
        <f>+SUM(N98,O98,P98,Q98,R98,W98,X98,Y98,Z98,AA98,AB98,M98,L98)</f>
        <v>22.5</v>
      </c>
      <c r="AE98" s="368">
        <f>+AD98/AC98</f>
        <v>2.0454545454545454</v>
      </c>
      <c r="AF98" s="368"/>
      <c r="AG98" s="212">
        <f>+IF(I98&lt;1,0,IF(I98&gt;=1,AE98))</f>
        <v>2.0454545454545454</v>
      </c>
      <c r="AH98" s="183" t="str">
        <f t="shared" si="19"/>
        <v>ปานกลาง</v>
      </c>
      <c r="AI98" s="183">
        <v>1</v>
      </c>
      <c r="AJ98" s="369">
        <v>2.0499999999999998</v>
      </c>
      <c r="AK98" s="370" t="s">
        <v>305</v>
      </c>
      <c r="AL98" s="377" t="str">
        <f t="shared" si="18"/>
        <v>น้อยกว่า</v>
      </c>
      <c r="AM98" s="183"/>
    </row>
    <row r="99" spans="1:39" s="53" customFormat="1" ht="30.75">
      <c r="A99" s="292"/>
      <c r="B99" s="292" t="s">
        <v>227</v>
      </c>
      <c r="C99" s="276">
        <v>4</v>
      </c>
      <c r="D99" s="220" t="s">
        <v>286</v>
      </c>
      <c r="E99" s="225" t="s">
        <v>331</v>
      </c>
      <c r="F99" s="221">
        <v>48</v>
      </c>
      <c r="G99" s="221" t="s">
        <v>329</v>
      </c>
      <c r="H99" s="304" t="s">
        <v>297</v>
      </c>
      <c r="I99" s="411">
        <v>0</v>
      </c>
      <c r="J99" s="378" t="s">
        <v>362</v>
      </c>
      <c r="K99" s="433">
        <v>0</v>
      </c>
      <c r="L99" s="380" t="s">
        <v>363</v>
      </c>
      <c r="M99" s="364">
        <v>0</v>
      </c>
      <c r="N99" s="375">
        <v>1</v>
      </c>
      <c r="O99" s="375">
        <v>1</v>
      </c>
      <c r="P99" s="375">
        <v>1</v>
      </c>
      <c r="Q99" s="375">
        <v>1</v>
      </c>
      <c r="R99" s="375">
        <v>2.08</v>
      </c>
      <c r="S99" s="364">
        <v>5</v>
      </c>
      <c r="T99" s="364">
        <v>0</v>
      </c>
      <c r="U99" s="364">
        <v>1.25</v>
      </c>
      <c r="V99" s="415" t="s">
        <v>303</v>
      </c>
      <c r="W99" s="413">
        <v>1</v>
      </c>
      <c r="X99" s="413">
        <v>3</v>
      </c>
      <c r="Y99" s="413">
        <v>3</v>
      </c>
      <c r="Z99" s="413">
        <v>3</v>
      </c>
      <c r="AA99" s="414">
        <v>3.5</v>
      </c>
      <c r="AB99" s="413">
        <v>1</v>
      </c>
      <c r="AC99" s="367">
        <v>12</v>
      </c>
      <c r="AD99" s="224">
        <f>+SUM(N99,O99,P99,Q99,R99,W99,X99,Y99,Z99,AA99,AB99,M99,L99)</f>
        <v>20.58</v>
      </c>
      <c r="AE99" s="368">
        <f>+AD99/AC99</f>
        <v>1.7149999999999999</v>
      </c>
      <c r="AF99" s="183" t="str">
        <f>IF(AE99&lt;2.01,"น้อย",IF(AE99&lt;3.01,"ปานกลาง",IF(AE99&lt;4.01,"ดี",IF(AE99&gt;=4.01,"ดีมาก"))))</f>
        <v>น้อย</v>
      </c>
      <c r="AG99" s="212">
        <f>+IF(I99&lt;1,0,IF(I99&gt;=1,AE99))</f>
        <v>0</v>
      </c>
      <c r="AH99" s="183" t="str">
        <f t="shared" si="19"/>
        <v>น้อย</v>
      </c>
      <c r="AI99" s="183">
        <v>1</v>
      </c>
      <c r="AJ99" s="416">
        <v>0</v>
      </c>
      <c r="AK99" s="370" t="s">
        <v>306</v>
      </c>
      <c r="AL99" s="377" t="str">
        <f t="shared" si="18"/>
        <v>เท่าเดิม</v>
      </c>
      <c r="AM99" s="183"/>
    </row>
    <row r="100" spans="1:39" s="53" customFormat="1" ht="30.75">
      <c r="A100" s="296"/>
      <c r="B100" s="292" t="s">
        <v>227</v>
      </c>
      <c r="C100" s="276">
        <v>5</v>
      </c>
      <c r="D100" s="427" t="s">
        <v>288</v>
      </c>
      <c r="E100" s="225" t="s">
        <v>331</v>
      </c>
      <c r="F100" s="300">
        <v>48</v>
      </c>
      <c r="G100" s="300" t="s">
        <v>329</v>
      </c>
      <c r="H100" s="304" t="s">
        <v>297</v>
      </c>
      <c r="I100" s="411">
        <v>0</v>
      </c>
      <c r="J100" s="439" t="s">
        <v>362</v>
      </c>
      <c r="K100" s="433">
        <v>0</v>
      </c>
      <c r="L100" s="363">
        <v>4.63</v>
      </c>
      <c r="M100" s="364">
        <v>0</v>
      </c>
      <c r="N100" s="375">
        <v>1</v>
      </c>
      <c r="O100" s="375">
        <v>1</v>
      </c>
      <c r="P100" s="375">
        <v>1</v>
      </c>
      <c r="Q100" s="375">
        <v>1</v>
      </c>
      <c r="R100" s="375">
        <v>3.33</v>
      </c>
      <c r="S100" s="364">
        <v>5</v>
      </c>
      <c r="T100" s="364">
        <v>0</v>
      </c>
      <c r="U100" s="364">
        <v>5</v>
      </c>
      <c r="V100" s="415" t="s">
        <v>303</v>
      </c>
      <c r="W100" s="413">
        <v>1</v>
      </c>
      <c r="X100" s="413">
        <v>2</v>
      </c>
      <c r="Y100" s="413">
        <v>3</v>
      </c>
      <c r="Z100" s="413">
        <v>2</v>
      </c>
      <c r="AA100" s="414">
        <v>4</v>
      </c>
      <c r="AB100" s="413">
        <v>1</v>
      </c>
      <c r="AC100" s="428">
        <v>12</v>
      </c>
      <c r="AD100" s="224">
        <f>+SUM(N100,O100,P100,Q100,R100,W100,X100,Y100,Z100,AA100,AB100,M100,L100)</f>
        <v>24.959999999999997</v>
      </c>
      <c r="AE100" s="368">
        <f>+AD100/AC100</f>
        <v>2.0799999999999996</v>
      </c>
      <c r="AF100" s="183" t="str">
        <f>IF(AE100&lt;2.01,"น้อย",IF(AE100&lt;3.01,"ปานกลาง",IF(AE100&lt;4.01,"ดี",IF(AE100&gt;=4.01,"ดีมาก"))))</f>
        <v>ปานกลาง</v>
      </c>
      <c r="AG100" s="212">
        <f>+IF(I100&lt;1,0,IF(I100&gt;=1,AE100))</f>
        <v>0</v>
      </c>
      <c r="AH100" s="183" t="str">
        <f t="shared" si="19"/>
        <v>น้อย</v>
      </c>
      <c r="AI100" s="183">
        <v>1</v>
      </c>
      <c r="AJ100" s="440">
        <v>0</v>
      </c>
      <c r="AK100" s="370" t="s">
        <v>306</v>
      </c>
      <c r="AL100" s="377" t="str">
        <f t="shared" si="18"/>
        <v>เท่าเดิม</v>
      </c>
      <c r="AM100" s="183">
        <v>1</v>
      </c>
    </row>
    <row r="101" spans="1:39" ht="31.5" thickBot="1">
      <c r="A101" s="293"/>
      <c r="B101" s="441" t="s">
        <v>379</v>
      </c>
      <c r="C101" s="442">
        <f>+COUNT(C96:C100)</f>
        <v>5</v>
      </c>
      <c r="D101" s="443"/>
      <c r="E101" s="444"/>
      <c r="F101" s="284"/>
      <c r="G101" s="321"/>
      <c r="H101" s="445"/>
      <c r="I101" s="446"/>
      <c r="J101" s="446"/>
      <c r="K101" s="446"/>
      <c r="L101" s="446"/>
      <c r="M101" s="446"/>
      <c r="N101" s="447"/>
      <c r="O101" s="447"/>
      <c r="P101" s="447"/>
      <c r="Q101" s="447"/>
      <c r="R101" s="447"/>
      <c r="S101" s="447"/>
      <c r="T101" s="447"/>
      <c r="U101" s="447"/>
      <c r="V101" s="447"/>
      <c r="W101" s="447"/>
      <c r="X101" s="447"/>
      <c r="Y101" s="447"/>
      <c r="Z101" s="447"/>
      <c r="AA101" s="447"/>
      <c r="AB101" s="448"/>
      <c r="AC101" s="449"/>
      <c r="AD101" s="390"/>
      <c r="AE101" s="450">
        <f>SUM(AG96:AG100)</f>
        <v>7.2931468531468528</v>
      </c>
      <c r="AF101" s="450"/>
      <c r="AG101" s="451">
        <f>+SUM(AG96:AG100)/C101</f>
        <v>1.4586293706293705</v>
      </c>
      <c r="AH101" s="148" t="str">
        <f>IF(AG101&lt;1.51,"ต้องปรับปรุงเร่งด่วน",IF(AG101&lt;2.51,"ต้องปรับปรุง",IF(AG101&lt;3.51,"พอใช้",IF(AG101&lt;4.51,"ดี",IF(AG101&gt;=4.51,"ดีมาก")))))</f>
        <v>ต้องปรับปรุงเร่งด่วน</v>
      </c>
      <c r="AI101" s="323"/>
      <c r="AJ101" s="452">
        <v>1.49</v>
      </c>
      <c r="AK101" s="453" t="s">
        <v>299</v>
      </c>
      <c r="AM101" s="323"/>
    </row>
    <row r="102" spans="1:39" s="101" customFormat="1" ht="33">
      <c r="A102" s="454"/>
      <c r="B102" s="1315" t="s">
        <v>228</v>
      </c>
      <c r="C102" s="455">
        <f>SUM(C11,C15,C17,C39,C56,C65,C68,C84,C93,C95,C101)</f>
        <v>85</v>
      </c>
      <c r="D102" s="456"/>
      <c r="E102" s="457"/>
      <c r="F102" s="458"/>
      <c r="G102" s="459"/>
      <c r="H102" s="460"/>
      <c r="I102" s="458"/>
      <c r="J102" s="458"/>
      <c r="K102" s="458"/>
      <c r="L102" s="458"/>
      <c r="M102" s="458"/>
      <c r="N102" s="458"/>
      <c r="O102" s="458"/>
      <c r="P102" s="458"/>
      <c r="Q102" s="458"/>
      <c r="R102" s="458"/>
      <c r="S102" s="458"/>
      <c r="T102" s="458"/>
      <c r="U102" s="458"/>
      <c r="V102" s="458"/>
      <c r="W102" s="458"/>
      <c r="X102" s="458"/>
      <c r="Y102" s="458"/>
      <c r="Z102" s="458"/>
      <c r="AA102" s="461"/>
      <c r="AB102" s="1317" t="s">
        <v>20</v>
      </c>
      <c r="AC102" s="1318"/>
      <c r="AD102" s="1318"/>
      <c r="AE102" s="1319"/>
      <c r="AF102" s="462"/>
      <c r="AG102" s="463">
        <f>+AG103/C102</f>
        <v>2.6825940627999452</v>
      </c>
      <c r="AH102" s="464" t="str">
        <f>IF(AG102&lt;1.51,"ต้องปรับปรุงเร่งด่วน",IF(AG102&lt;2.51,"ต้องปรับปรุง",IF(AG102&lt;3.51,"พอใช้",IF(AG102&lt;4.51,"ดี",IF(AG102&gt;=4.51,"ดีมาก")))))</f>
        <v>พอใช้</v>
      </c>
      <c r="AI102" s="146"/>
      <c r="AJ102" s="465">
        <v>2.69</v>
      </c>
      <c r="AK102" s="466" t="s">
        <v>298</v>
      </c>
      <c r="AM102" s="146"/>
    </row>
    <row r="103" spans="1:39" s="101" customFormat="1" ht="31.5" thickBot="1">
      <c r="A103" s="467"/>
      <c r="B103" s="1316"/>
      <c r="C103" s="468"/>
      <c r="D103" s="469"/>
      <c r="E103" s="470"/>
      <c r="F103" s="471"/>
      <c r="G103" s="472"/>
      <c r="H103" s="473"/>
      <c r="I103" s="471"/>
      <c r="J103" s="471"/>
      <c r="K103" s="471"/>
      <c r="L103" s="471"/>
      <c r="M103" s="471"/>
      <c r="N103" s="471"/>
      <c r="O103" s="471"/>
      <c r="P103" s="471"/>
      <c r="Q103" s="471"/>
      <c r="R103" s="471"/>
      <c r="S103" s="471"/>
      <c r="T103" s="471"/>
      <c r="U103" s="471"/>
      <c r="V103" s="471"/>
      <c r="W103" s="471"/>
      <c r="X103" s="471"/>
      <c r="Y103" s="471"/>
      <c r="Z103" s="471"/>
      <c r="AA103" s="474"/>
      <c r="AB103" s="1320" t="s">
        <v>229</v>
      </c>
      <c r="AC103" s="1321"/>
      <c r="AD103" s="1321"/>
      <c r="AE103" s="1322"/>
      <c r="AF103" s="475"/>
      <c r="AG103" s="476">
        <f>+SUM(AG5:AG10,AG12:AG14,AG16,AG18:AG38,AG40:AG55,AG57:AG64,AG66:AG67,AG69:AG83,AG85:AG92,AG94,AG96:AG100)</f>
        <v>228.02049533799536</v>
      </c>
    </row>
    <row r="104" spans="1:39" s="101" customFormat="1" ht="31.5" customHeight="1">
      <c r="A104" s="336"/>
      <c r="B104" s="477"/>
      <c r="C104" s="337"/>
      <c r="D104" s="338"/>
      <c r="E104" s="339"/>
      <c r="F104" s="340"/>
      <c r="G104" s="341"/>
      <c r="H104" s="478"/>
      <c r="I104" s="340"/>
      <c r="J104" s="340"/>
      <c r="K104" s="340"/>
      <c r="L104" s="340"/>
      <c r="M104" s="340"/>
      <c r="N104" s="340"/>
      <c r="O104" s="340"/>
      <c r="P104" s="340"/>
      <c r="Q104" s="340"/>
      <c r="R104" s="340"/>
      <c r="S104" s="340"/>
      <c r="T104" s="340"/>
      <c r="U104" s="340"/>
      <c r="V104" s="340"/>
      <c r="W104" s="340"/>
      <c r="X104" s="340"/>
      <c r="Y104" s="340"/>
      <c r="Z104" s="340"/>
      <c r="AA104" s="340"/>
      <c r="AB104" s="479"/>
      <c r="AC104" s="479"/>
      <c r="AD104" s="480"/>
      <c r="AE104" s="337"/>
      <c r="AF104" s="337"/>
      <c r="AG104" s="481"/>
    </row>
    <row r="105" spans="1:39" ht="39.75">
      <c r="A105" s="213"/>
      <c r="B105" s="482" t="s">
        <v>289</v>
      </c>
      <c r="C105" s="100"/>
      <c r="D105" s="53"/>
      <c r="E105" s="102"/>
      <c r="F105" s="483"/>
      <c r="L105" s="485">
        <f>+AVERAGE(L5:L100)</f>
        <v>4.2240322580645149</v>
      </c>
      <c r="M105" s="485">
        <f t="shared" ref="M105:AB105" si="23">+AVERAGE(M5:M100)</f>
        <v>4.0463636363636368</v>
      </c>
      <c r="N105" s="485">
        <f t="shared" si="23"/>
        <v>2.3529411764705883</v>
      </c>
      <c r="O105" s="485">
        <f t="shared" si="23"/>
        <v>2.4</v>
      </c>
      <c r="P105" s="485">
        <f t="shared" si="23"/>
        <v>2.3529411764705883</v>
      </c>
      <c r="Q105" s="485">
        <f t="shared" si="23"/>
        <v>2.3529411764705883</v>
      </c>
      <c r="R105" s="485">
        <f t="shared" si="23"/>
        <v>3.9043529411764699</v>
      </c>
      <c r="S105" s="485">
        <f t="shared" si="23"/>
        <v>4.5098823529411769</v>
      </c>
      <c r="T105" s="485">
        <f t="shared" si="23"/>
        <v>2.98835294117647</v>
      </c>
      <c r="U105" s="485">
        <f t="shared" si="23"/>
        <v>4.3225882352941181</v>
      </c>
      <c r="V105" s="485">
        <f t="shared" si="23"/>
        <v>3.6818181818181825</v>
      </c>
      <c r="W105" s="485">
        <f t="shared" si="23"/>
        <v>2.6470588235294117</v>
      </c>
      <c r="X105" s="485">
        <f t="shared" si="23"/>
        <v>2.447058823529412</v>
      </c>
      <c r="Y105" s="485">
        <f t="shared" si="23"/>
        <v>2.388235294117647</v>
      </c>
      <c r="Z105" s="485">
        <f t="shared" si="23"/>
        <v>2.3294117647058825</v>
      </c>
      <c r="AA105" s="485">
        <f t="shared" si="23"/>
        <v>4.6352941176470592</v>
      </c>
      <c r="AB105" s="485">
        <f t="shared" si="23"/>
        <v>2.6235294117647059</v>
      </c>
      <c r="AE105" s="486">
        <f>SUBTOTAL(9,AE5:AE104)</f>
        <v>476.3382983682983</v>
      </c>
      <c r="AF105" s="486"/>
      <c r="AG105" s="486">
        <f>SUBTOTAL(9,AG5:AG104)</f>
        <v>488.94450800996401</v>
      </c>
      <c r="AI105" s="486">
        <f>SUBTOTAL(9,AI5:AI104)</f>
        <v>85</v>
      </c>
      <c r="AJ105" s="487">
        <f>+AI105*100/85</f>
        <v>100</v>
      </c>
      <c r="AK105" s="259">
        <v>81.25</v>
      </c>
      <c r="AL105" s="488">
        <f>+AJ105-AK105</f>
        <v>18.75</v>
      </c>
      <c r="AM105" s="489">
        <f>SUBTOTAL(9,AM5:AM104)</f>
        <v>46</v>
      </c>
    </row>
    <row r="106" spans="1:39" ht="24" hidden="1">
      <c r="A106" s="98"/>
      <c r="B106" s="490" t="s">
        <v>290</v>
      </c>
      <c r="C106" s="100"/>
      <c r="D106" s="53"/>
      <c r="E106" s="102"/>
    </row>
    <row r="107" spans="1:39" hidden="1">
      <c r="B107" s="258"/>
      <c r="F107" s="483"/>
      <c r="L107" s="258" t="s">
        <v>330</v>
      </c>
      <c r="M107" s="258" t="s">
        <v>338</v>
      </c>
      <c r="N107" s="258" t="s">
        <v>380</v>
      </c>
      <c r="O107" s="258" t="s">
        <v>381</v>
      </c>
      <c r="P107" s="258" t="s">
        <v>304</v>
      </c>
    </row>
    <row r="108" spans="1:39" ht="27.75" hidden="1">
      <c r="B108" s="258"/>
      <c r="I108" s="491">
        <v>85</v>
      </c>
      <c r="J108" s="491"/>
      <c r="K108" s="491"/>
      <c r="L108" s="258">
        <v>76</v>
      </c>
      <c r="M108" s="258">
        <v>9</v>
      </c>
      <c r="N108" s="258">
        <v>11</v>
      </c>
      <c r="O108" s="258">
        <v>34</v>
      </c>
      <c r="P108" s="258">
        <v>40</v>
      </c>
    </row>
    <row r="109" spans="1:39" hidden="1">
      <c r="B109" s="258"/>
      <c r="L109" s="492">
        <f>+L108*100/$I$108</f>
        <v>89.411764705882348</v>
      </c>
      <c r="M109" s="492">
        <f>+M108*100/$I$108</f>
        <v>10.588235294117647</v>
      </c>
      <c r="N109" s="492">
        <f>+N108*100/$I$108</f>
        <v>12.941176470588236</v>
      </c>
      <c r="O109" s="492">
        <f>+O108*100/$I$108</f>
        <v>40</v>
      </c>
      <c r="P109" s="492">
        <f>+P108*100/$I$108</f>
        <v>47.058823529411768</v>
      </c>
    </row>
    <row r="110" spans="1:39" hidden="1">
      <c r="B110" s="258"/>
    </row>
    <row r="111" spans="1:39" hidden="1">
      <c r="B111" s="258"/>
      <c r="H111" s="258" t="s">
        <v>328</v>
      </c>
      <c r="I111" s="258">
        <v>47</v>
      </c>
      <c r="L111" s="258">
        <v>44</v>
      </c>
      <c r="M111" s="258">
        <v>3</v>
      </c>
      <c r="N111" s="258">
        <v>3</v>
      </c>
      <c r="O111" s="258">
        <v>22</v>
      </c>
      <c r="P111" s="258">
        <v>22</v>
      </c>
    </row>
    <row r="112" spans="1:39" hidden="1">
      <c r="B112" s="258"/>
      <c r="L112" s="493">
        <f>+L111*100/$I$111</f>
        <v>93.61702127659575</v>
      </c>
      <c r="M112" s="493">
        <f>+M111*100/$I$111</f>
        <v>6.3829787234042552</v>
      </c>
      <c r="N112" s="493">
        <f>+N111*100/$I$111</f>
        <v>6.3829787234042552</v>
      </c>
      <c r="O112" s="493">
        <f>+O111*100/$I$111</f>
        <v>46.808510638297875</v>
      </c>
      <c r="P112" s="493">
        <f>+P111*100/$I$111</f>
        <v>46.808510638297875</v>
      </c>
    </row>
    <row r="113" spans="2:33" hidden="1">
      <c r="B113" s="258"/>
      <c r="H113" s="258" t="s">
        <v>331</v>
      </c>
      <c r="I113" s="258">
        <v>27</v>
      </c>
      <c r="L113" s="258">
        <v>23</v>
      </c>
      <c r="M113" s="258">
        <v>4</v>
      </c>
      <c r="N113" s="258">
        <v>5</v>
      </c>
      <c r="O113" s="258">
        <v>9</v>
      </c>
      <c r="P113" s="258">
        <v>13</v>
      </c>
    </row>
    <row r="114" spans="2:33" hidden="1">
      <c r="B114" s="258"/>
      <c r="L114" s="493">
        <f>+L113*100/$I$113</f>
        <v>85.18518518518519</v>
      </c>
      <c r="M114" s="493">
        <f>+M113*100/$I$113</f>
        <v>14.814814814814815</v>
      </c>
      <c r="N114" s="493">
        <f>+N113*100/$I$113</f>
        <v>18.518518518518519</v>
      </c>
      <c r="O114" s="493">
        <f>+O113*100/$I$113</f>
        <v>33.333333333333336</v>
      </c>
      <c r="P114" s="493">
        <f>+P113*100/$I$113</f>
        <v>48.148148148148145</v>
      </c>
    </row>
    <row r="115" spans="2:33" hidden="1">
      <c r="B115" s="258"/>
      <c r="H115" s="258" t="s">
        <v>334</v>
      </c>
      <c r="I115" s="258">
        <v>11</v>
      </c>
      <c r="L115" s="258">
        <v>9</v>
      </c>
      <c r="M115" s="258">
        <v>2</v>
      </c>
      <c r="N115" s="258">
        <v>3</v>
      </c>
      <c r="O115" s="258">
        <v>3</v>
      </c>
      <c r="P115" s="258">
        <v>5</v>
      </c>
    </row>
    <row r="116" spans="2:33" hidden="1">
      <c r="B116" s="258"/>
      <c r="L116" s="493">
        <f>+L115*100/$I$115</f>
        <v>81.818181818181813</v>
      </c>
      <c r="M116" s="493">
        <f>+M115*100/$I$115</f>
        <v>18.181818181818183</v>
      </c>
      <c r="N116" s="493">
        <f>+N115*100/$I$115</f>
        <v>27.272727272727273</v>
      </c>
      <c r="O116" s="493">
        <f>+O115*100/$I$115</f>
        <v>27.272727272727273</v>
      </c>
      <c r="P116" s="493">
        <f>+P115*100/$I$115</f>
        <v>45.454545454545453</v>
      </c>
    </row>
    <row r="117" spans="2:33" hidden="1">
      <c r="B117" s="258"/>
      <c r="I117" s="258">
        <f>+I111+I113+I115</f>
        <v>85</v>
      </c>
      <c r="L117" s="258">
        <f t="shared" ref="L117:P117" si="24">+L111+L113+L115</f>
        <v>76</v>
      </c>
      <c r="M117" s="258">
        <f t="shared" si="24"/>
        <v>9</v>
      </c>
      <c r="N117" s="258">
        <f t="shared" si="24"/>
        <v>11</v>
      </c>
      <c r="O117" s="258">
        <f t="shared" si="24"/>
        <v>34</v>
      </c>
      <c r="P117" s="258">
        <f t="shared" si="24"/>
        <v>40</v>
      </c>
    </row>
    <row r="118" spans="2:33" hidden="1">
      <c r="B118" s="258"/>
      <c r="L118" s="493">
        <f>+L117*100/$I$117</f>
        <v>89.411764705882348</v>
      </c>
      <c r="M118" s="493">
        <f>+M117*100/$I$117</f>
        <v>10.588235294117647</v>
      </c>
      <c r="N118" s="493">
        <f>+N117*100/$I$117</f>
        <v>12.941176470588236</v>
      </c>
      <c r="O118" s="493">
        <f>+O117*100/$I$117</f>
        <v>40</v>
      </c>
      <c r="P118" s="493">
        <f>+P117*100/$I$117</f>
        <v>47.058823529411768</v>
      </c>
    </row>
    <row r="119" spans="2:33" hidden="1">
      <c r="B119" s="258"/>
    </row>
    <row r="120" spans="2:33" ht="23.25" hidden="1">
      <c r="C120" s="348" t="s">
        <v>382</v>
      </c>
    </row>
    <row r="121" spans="2:33" ht="23.25" hidden="1">
      <c r="C121" s="348" t="s">
        <v>351</v>
      </c>
    </row>
    <row r="122" spans="2:33" hidden="1"/>
    <row r="123" spans="2:33" ht="35.25" customHeight="1">
      <c r="AE123" s="495">
        <f>+AE105/AI105</f>
        <v>5.6039799808035093</v>
      </c>
      <c r="AF123" s="495"/>
      <c r="AG123" s="495">
        <f>+AG105/AI105</f>
        <v>5.7522883295289882</v>
      </c>
    </row>
    <row r="128" spans="2:33">
      <c r="W128" s="496">
        <f>1*2.12765957446809</f>
        <v>2.12765957446809</v>
      </c>
    </row>
    <row r="129" spans="18:24" ht="36">
      <c r="R129" s="497">
        <v>40</v>
      </c>
      <c r="W129" s="498">
        <f>+R129*100/78</f>
        <v>51.282051282051285</v>
      </c>
      <c r="X129" s="497"/>
    </row>
    <row r="130" spans="18:24" ht="36">
      <c r="R130" s="497"/>
      <c r="W130" s="497"/>
      <c r="X130" s="497"/>
    </row>
    <row r="131" spans="18:24" ht="36">
      <c r="R131" s="497">
        <v>26</v>
      </c>
      <c r="S131" s="498">
        <v>51.282051282051285</v>
      </c>
      <c r="W131" s="498">
        <f>+R131*100/65</f>
        <v>40</v>
      </c>
    </row>
  </sheetData>
  <autoFilter ref="A4:AM103">
    <filterColumn colId="35" showButton="0"/>
    <filterColumn colId="36" showButton="0"/>
  </autoFilter>
  <mergeCells count="25">
    <mergeCell ref="B102:B103"/>
    <mergeCell ref="AB102:AE102"/>
    <mergeCell ref="AB103:AE103"/>
    <mergeCell ref="AM2:AM4"/>
    <mergeCell ref="I3:I4"/>
    <mergeCell ref="J3:K3"/>
    <mergeCell ref="L3:M3"/>
    <mergeCell ref="N3:P3"/>
    <mergeCell ref="Q3:W3"/>
    <mergeCell ref="X3:AA3"/>
    <mergeCell ref="AC3:AC4"/>
    <mergeCell ref="AD3:AD4"/>
    <mergeCell ref="AE3:AE4"/>
    <mergeCell ref="H2:H4"/>
    <mergeCell ref="I2:AE2"/>
    <mergeCell ref="AG2:AG4"/>
    <mergeCell ref="AH2:AH4"/>
    <mergeCell ref="AI2:AI4"/>
    <mergeCell ref="AJ2:AL4"/>
    <mergeCell ref="B2:B4"/>
    <mergeCell ref="C2:C4"/>
    <mergeCell ref="D2:D4"/>
    <mergeCell ref="E2:E4"/>
    <mergeCell ref="F2:F4"/>
    <mergeCell ref="G2:G4"/>
  </mergeCells>
  <conditionalFormatting sqref="I2:K2 I4:K4 I3:J3">
    <cfRule type="cellIs" dxfId="1184" priority="227" operator="equal">
      <formula>0</formula>
    </cfRule>
  </conditionalFormatting>
  <conditionalFormatting sqref="H11 H15 H17 H34">
    <cfRule type="containsText" dxfId="1183" priority="226" operator="containsText" text="ไม่">
      <formula>NOT(ISERROR(SEARCH("ไม่",H11)))</formula>
    </cfRule>
  </conditionalFormatting>
  <conditionalFormatting sqref="AH10">
    <cfRule type="cellIs" dxfId="1182" priority="222" stopIfTrue="1" operator="equal">
      <formula>"ต้องปรับปรุงเร่งด่วน"</formula>
    </cfRule>
    <cfRule type="cellIs" dxfId="1181" priority="223" stopIfTrue="1" operator="equal">
      <formula>"ต้องปรับปรุง"</formula>
    </cfRule>
    <cfRule type="cellIs" dxfId="1180" priority="224" stopIfTrue="1" operator="equal">
      <formula>"ต้องปรับปรุงเร่งด่วน"</formula>
    </cfRule>
    <cfRule type="cellIs" dxfId="1179" priority="225" stopIfTrue="1" operator="equal">
      <formula>"ต้องปรับปรุงเร่งด่วน"</formula>
    </cfRule>
  </conditionalFormatting>
  <conditionalFormatting sqref="AH5:AH9">
    <cfRule type="cellIs" dxfId="1178" priority="218" stopIfTrue="1" operator="equal">
      <formula>"ต้องปรับปรุงเร่งด่วน"</formula>
    </cfRule>
    <cfRule type="cellIs" dxfId="1177" priority="219" stopIfTrue="1" operator="equal">
      <formula>"ต้องปรับปรุง"</formula>
    </cfRule>
    <cfRule type="cellIs" dxfId="1176" priority="220" stopIfTrue="1" operator="equal">
      <formula>"ต้องปรับปรุงเร่งด่วน"</formula>
    </cfRule>
    <cfRule type="cellIs" dxfId="1175" priority="221" stopIfTrue="1" operator="equal">
      <formula>"ต้องปรับปรุงเร่งด่วน"</formula>
    </cfRule>
  </conditionalFormatting>
  <conditionalFormatting sqref="AH12:AH14">
    <cfRule type="cellIs" dxfId="1174" priority="214" stopIfTrue="1" operator="equal">
      <formula>"ต้องปรับปรุงเร่งด่วน"</formula>
    </cfRule>
    <cfRule type="cellIs" dxfId="1173" priority="215" stopIfTrue="1" operator="equal">
      <formula>"ต้องปรับปรุง"</formula>
    </cfRule>
    <cfRule type="cellIs" dxfId="1172" priority="216" stopIfTrue="1" operator="equal">
      <formula>"ต้องปรับปรุงเร่งด่วน"</formula>
    </cfRule>
    <cfRule type="cellIs" dxfId="1171" priority="217" stopIfTrue="1" operator="equal">
      <formula>"ต้องปรับปรุงเร่งด่วน"</formula>
    </cfRule>
  </conditionalFormatting>
  <conditionalFormatting sqref="AH16">
    <cfRule type="cellIs" dxfId="1170" priority="210" stopIfTrue="1" operator="equal">
      <formula>"ต้องปรับปรุงเร่งด่วน"</formula>
    </cfRule>
    <cfRule type="cellIs" dxfId="1169" priority="211" stopIfTrue="1" operator="equal">
      <formula>"ต้องปรับปรุง"</formula>
    </cfRule>
    <cfRule type="cellIs" dxfId="1168" priority="212" stopIfTrue="1" operator="equal">
      <formula>"ต้องปรับปรุงเร่งด่วน"</formula>
    </cfRule>
    <cfRule type="cellIs" dxfId="1167" priority="213" stopIfTrue="1" operator="equal">
      <formula>"ต้องปรับปรุงเร่งด่วน"</formula>
    </cfRule>
  </conditionalFormatting>
  <conditionalFormatting sqref="AH18:AH33 AH35:AH38">
    <cfRule type="cellIs" dxfId="1166" priority="206" stopIfTrue="1" operator="equal">
      <formula>"ต้องปรับปรุงเร่งด่วน"</formula>
    </cfRule>
    <cfRule type="cellIs" dxfId="1165" priority="207" stopIfTrue="1" operator="equal">
      <formula>"ต้องปรับปรุง"</formula>
    </cfRule>
    <cfRule type="cellIs" dxfId="1164" priority="208" stopIfTrue="1" operator="equal">
      <formula>"ต้องปรับปรุงเร่งด่วน"</formula>
    </cfRule>
    <cfRule type="cellIs" dxfId="1163" priority="209" stopIfTrue="1" operator="equal">
      <formula>"ต้องปรับปรุงเร่งด่วน"</formula>
    </cfRule>
  </conditionalFormatting>
  <conditionalFormatting sqref="AH40:AH55">
    <cfRule type="cellIs" dxfId="1162" priority="202" stopIfTrue="1" operator="equal">
      <formula>"ต้องปรับปรุงเร่งด่วน"</formula>
    </cfRule>
    <cfRule type="cellIs" dxfId="1161" priority="203" stopIfTrue="1" operator="equal">
      <formula>"ต้องปรับปรุง"</formula>
    </cfRule>
    <cfRule type="cellIs" dxfId="1160" priority="204" stopIfTrue="1" operator="equal">
      <formula>"ต้องปรับปรุงเร่งด่วน"</formula>
    </cfRule>
    <cfRule type="cellIs" dxfId="1159" priority="205" stopIfTrue="1" operator="equal">
      <formula>"ต้องปรับปรุงเร่งด่วน"</formula>
    </cfRule>
  </conditionalFormatting>
  <conditionalFormatting sqref="AH57:AH64">
    <cfRule type="cellIs" dxfId="1158" priority="198" stopIfTrue="1" operator="equal">
      <formula>"ต้องปรับปรุงเร่งด่วน"</formula>
    </cfRule>
    <cfRule type="cellIs" dxfId="1157" priority="199" stopIfTrue="1" operator="equal">
      <formula>"ต้องปรับปรุง"</formula>
    </cfRule>
    <cfRule type="cellIs" dxfId="1156" priority="200" stopIfTrue="1" operator="equal">
      <formula>"ต้องปรับปรุงเร่งด่วน"</formula>
    </cfRule>
    <cfRule type="cellIs" dxfId="1155" priority="201" stopIfTrue="1" operator="equal">
      <formula>"ต้องปรับปรุงเร่งด่วน"</formula>
    </cfRule>
  </conditionalFormatting>
  <conditionalFormatting sqref="AH66:AH67">
    <cfRule type="cellIs" dxfId="1154" priority="194" stopIfTrue="1" operator="equal">
      <formula>"ต้องปรับปรุงเร่งด่วน"</formula>
    </cfRule>
    <cfRule type="cellIs" dxfId="1153" priority="195" stopIfTrue="1" operator="equal">
      <formula>"ต้องปรับปรุง"</formula>
    </cfRule>
    <cfRule type="cellIs" dxfId="1152" priority="196" stopIfTrue="1" operator="equal">
      <formula>"ต้องปรับปรุงเร่งด่วน"</formula>
    </cfRule>
    <cfRule type="cellIs" dxfId="1151" priority="197" stopIfTrue="1" operator="equal">
      <formula>"ต้องปรับปรุงเร่งด่วน"</formula>
    </cfRule>
  </conditionalFormatting>
  <conditionalFormatting sqref="AH69:AH83">
    <cfRule type="cellIs" dxfId="1150" priority="190" stopIfTrue="1" operator="equal">
      <formula>"ต้องปรับปรุงเร่งด่วน"</formula>
    </cfRule>
    <cfRule type="cellIs" dxfId="1149" priority="191" stopIfTrue="1" operator="equal">
      <formula>"ต้องปรับปรุง"</formula>
    </cfRule>
    <cfRule type="cellIs" dxfId="1148" priority="192" stopIfTrue="1" operator="equal">
      <formula>"ต้องปรับปรุงเร่งด่วน"</formula>
    </cfRule>
    <cfRule type="cellIs" dxfId="1147" priority="193" stopIfTrue="1" operator="equal">
      <formula>"ต้องปรับปรุงเร่งด่วน"</formula>
    </cfRule>
  </conditionalFormatting>
  <conditionalFormatting sqref="AH85:AH92">
    <cfRule type="cellIs" dxfId="1146" priority="186" stopIfTrue="1" operator="equal">
      <formula>"ต้องปรับปรุงเร่งด่วน"</formula>
    </cfRule>
    <cfRule type="cellIs" dxfId="1145" priority="187" stopIfTrue="1" operator="equal">
      <formula>"ต้องปรับปรุง"</formula>
    </cfRule>
    <cfRule type="cellIs" dxfId="1144" priority="188" stopIfTrue="1" operator="equal">
      <formula>"ต้องปรับปรุงเร่งด่วน"</formula>
    </cfRule>
    <cfRule type="cellIs" dxfId="1143" priority="189" stopIfTrue="1" operator="equal">
      <formula>"ต้องปรับปรุงเร่งด่วน"</formula>
    </cfRule>
  </conditionalFormatting>
  <conditionalFormatting sqref="AH94">
    <cfRule type="cellIs" dxfId="1142" priority="182" stopIfTrue="1" operator="equal">
      <formula>"ต้องปรับปรุงเร่งด่วน"</formula>
    </cfRule>
    <cfRule type="cellIs" dxfId="1141" priority="183" stopIfTrue="1" operator="equal">
      <formula>"ต้องปรับปรุง"</formula>
    </cfRule>
    <cfRule type="cellIs" dxfId="1140" priority="184" stopIfTrue="1" operator="equal">
      <formula>"ต้องปรับปรุงเร่งด่วน"</formula>
    </cfRule>
    <cfRule type="cellIs" dxfId="1139" priority="185" stopIfTrue="1" operator="equal">
      <formula>"ต้องปรับปรุงเร่งด่วน"</formula>
    </cfRule>
  </conditionalFormatting>
  <conditionalFormatting sqref="AH96:AH100">
    <cfRule type="cellIs" dxfId="1138" priority="178" stopIfTrue="1" operator="equal">
      <formula>"ต้องปรับปรุงเร่งด่วน"</formula>
    </cfRule>
    <cfRule type="cellIs" dxfId="1137" priority="179" stopIfTrue="1" operator="equal">
      <formula>"ต้องปรับปรุง"</formula>
    </cfRule>
    <cfRule type="cellIs" dxfId="1136" priority="180" stopIfTrue="1" operator="equal">
      <formula>"ต้องปรับปรุงเร่งด่วน"</formula>
    </cfRule>
    <cfRule type="cellIs" dxfId="1135" priority="181" stopIfTrue="1" operator="equal">
      <formula>"ต้องปรับปรุงเร่งด่วน"</formula>
    </cfRule>
  </conditionalFormatting>
  <conditionalFormatting sqref="AH11">
    <cfRule type="cellIs" dxfId="1134" priority="174" stopIfTrue="1" operator="equal">
      <formula>"ต้องปรับปรุงเร่งด่วน"</formula>
    </cfRule>
    <cfRule type="cellIs" dxfId="1133" priority="175" stopIfTrue="1" operator="equal">
      <formula>"ต้องปรับปรุง"</formula>
    </cfRule>
    <cfRule type="cellIs" dxfId="1132" priority="176" stopIfTrue="1" operator="equal">
      <formula>"ต้องปรับปรุงเร่งด่วน"</formula>
    </cfRule>
    <cfRule type="cellIs" dxfId="1131" priority="177" stopIfTrue="1" operator="equal">
      <formula>"ต้องปรับปรุงเร่งด่วน"</formula>
    </cfRule>
  </conditionalFormatting>
  <conditionalFormatting sqref="AH15">
    <cfRule type="cellIs" dxfId="1130" priority="170" stopIfTrue="1" operator="equal">
      <formula>"ต้องปรับปรุงเร่งด่วน"</formula>
    </cfRule>
    <cfRule type="cellIs" dxfId="1129" priority="171" stopIfTrue="1" operator="equal">
      <formula>"ต้องปรับปรุง"</formula>
    </cfRule>
    <cfRule type="cellIs" dxfId="1128" priority="172" stopIfTrue="1" operator="equal">
      <formula>"ต้องปรับปรุงเร่งด่วน"</formula>
    </cfRule>
    <cfRule type="cellIs" dxfId="1127" priority="173" stopIfTrue="1" operator="equal">
      <formula>"ต้องปรับปรุงเร่งด่วน"</formula>
    </cfRule>
  </conditionalFormatting>
  <conditionalFormatting sqref="AH17">
    <cfRule type="cellIs" dxfId="1126" priority="166" stopIfTrue="1" operator="equal">
      <formula>"ต้องปรับปรุงเร่งด่วน"</formula>
    </cfRule>
    <cfRule type="cellIs" dxfId="1125" priority="167" stopIfTrue="1" operator="equal">
      <formula>"ต้องปรับปรุง"</formula>
    </cfRule>
    <cfRule type="cellIs" dxfId="1124" priority="168" stopIfTrue="1" operator="equal">
      <formula>"ต้องปรับปรุงเร่งด่วน"</formula>
    </cfRule>
    <cfRule type="cellIs" dxfId="1123" priority="169" stopIfTrue="1" operator="equal">
      <formula>"ต้องปรับปรุงเร่งด่วน"</formula>
    </cfRule>
  </conditionalFormatting>
  <conditionalFormatting sqref="AH39">
    <cfRule type="cellIs" dxfId="1122" priority="162" stopIfTrue="1" operator="equal">
      <formula>"ต้องปรับปรุงเร่งด่วน"</formula>
    </cfRule>
    <cfRule type="cellIs" dxfId="1121" priority="163" stopIfTrue="1" operator="equal">
      <formula>"ต้องปรับปรุง"</formula>
    </cfRule>
    <cfRule type="cellIs" dxfId="1120" priority="164" stopIfTrue="1" operator="equal">
      <formula>"ต้องปรับปรุงเร่งด่วน"</formula>
    </cfRule>
    <cfRule type="cellIs" dxfId="1119" priority="165" stopIfTrue="1" operator="equal">
      <formula>"ต้องปรับปรุงเร่งด่วน"</formula>
    </cfRule>
  </conditionalFormatting>
  <conditionalFormatting sqref="AH56">
    <cfRule type="cellIs" dxfId="1118" priority="158" stopIfTrue="1" operator="equal">
      <formula>"ต้องปรับปรุงเร่งด่วน"</formula>
    </cfRule>
    <cfRule type="cellIs" dxfId="1117" priority="159" stopIfTrue="1" operator="equal">
      <formula>"ต้องปรับปรุง"</formula>
    </cfRule>
    <cfRule type="cellIs" dxfId="1116" priority="160" stopIfTrue="1" operator="equal">
      <formula>"ต้องปรับปรุงเร่งด่วน"</formula>
    </cfRule>
    <cfRule type="cellIs" dxfId="1115" priority="161" stopIfTrue="1" operator="equal">
      <formula>"ต้องปรับปรุงเร่งด่วน"</formula>
    </cfRule>
  </conditionalFormatting>
  <conditionalFormatting sqref="AH65">
    <cfRule type="cellIs" dxfId="1114" priority="154" stopIfTrue="1" operator="equal">
      <formula>"ต้องปรับปรุงเร่งด่วน"</formula>
    </cfRule>
    <cfRule type="cellIs" dxfId="1113" priority="155" stopIfTrue="1" operator="equal">
      <formula>"ต้องปรับปรุง"</formula>
    </cfRule>
    <cfRule type="cellIs" dxfId="1112" priority="156" stopIfTrue="1" operator="equal">
      <formula>"ต้องปรับปรุงเร่งด่วน"</formula>
    </cfRule>
    <cfRule type="cellIs" dxfId="1111" priority="157" stopIfTrue="1" operator="equal">
      <formula>"ต้องปรับปรุงเร่งด่วน"</formula>
    </cfRule>
  </conditionalFormatting>
  <conditionalFormatting sqref="AH68">
    <cfRule type="cellIs" dxfId="1110" priority="150" stopIfTrue="1" operator="equal">
      <formula>"ต้องปรับปรุงเร่งด่วน"</formula>
    </cfRule>
    <cfRule type="cellIs" dxfId="1109" priority="151" stopIfTrue="1" operator="equal">
      <formula>"ต้องปรับปรุง"</formula>
    </cfRule>
    <cfRule type="cellIs" dxfId="1108" priority="152" stopIfTrue="1" operator="equal">
      <formula>"ต้องปรับปรุงเร่งด่วน"</formula>
    </cfRule>
    <cfRule type="cellIs" dxfId="1107" priority="153" stopIfTrue="1" operator="equal">
      <formula>"ต้องปรับปรุงเร่งด่วน"</formula>
    </cfRule>
  </conditionalFormatting>
  <conditionalFormatting sqref="AH84">
    <cfRule type="cellIs" dxfId="1106" priority="146" stopIfTrue="1" operator="equal">
      <formula>"ต้องปรับปรุงเร่งด่วน"</formula>
    </cfRule>
    <cfRule type="cellIs" dxfId="1105" priority="147" stopIfTrue="1" operator="equal">
      <formula>"ต้องปรับปรุง"</formula>
    </cfRule>
    <cfRule type="cellIs" dxfId="1104" priority="148" stopIfTrue="1" operator="equal">
      <formula>"ต้องปรับปรุงเร่งด่วน"</formula>
    </cfRule>
    <cfRule type="cellIs" dxfId="1103" priority="149" stopIfTrue="1" operator="equal">
      <formula>"ต้องปรับปรุงเร่งด่วน"</formula>
    </cfRule>
  </conditionalFormatting>
  <conditionalFormatting sqref="AH93">
    <cfRule type="cellIs" dxfId="1102" priority="142" stopIfTrue="1" operator="equal">
      <formula>"ต้องปรับปรุงเร่งด่วน"</formula>
    </cfRule>
    <cfRule type="cellIs" dxfId="1101" priority="143" stopIfTrue="1" operator="equal">
      <formula>"ต้องปรับปรุง"</formula>
    </cfRule>
    <cfRule type="cellIs" dxfId="1100" priority="144" stopIfTrue="1" operator="equal">
      <formula>"ต้องปรับปรุงเร่งด่วน"</formula>
    </cfRule>
    <cfRule type="cellIs" dxfId="1099" priority="145" stopIfTrue="1" operator="equal">
      <formula>"ต้องปรับปรุงเร่งด่วน"</formula>
    </cfRule>
  </conditionalFormatting>
  <conditionalFormatting sqref="AH95">
    <cfRule type="cellIs" dxfId="1098" priority="138" stopIfTrue="1" operator="equal">
      <formula>"ต้องปรับปรุงเร่งด่วน"</formula>
    </cfRule>
    <cfRule type="cellIs" dxfId="1097" priority="139" stopIfTrue="1" operator="equal">
      <formula>"ต้องปรับปรุง"</formula>
    </cfRule>
    <cfRule type="cellIs" dxfId="1096" priority="140" stopIfTrue="1" operator="equal">
      <formula>"ต้องปรับปรุงเร่งด่วน"</formula>
    </cfRule>
    <cfRule type="cellIs" dxfId="1095" priority="141" stopIfTrue="1" operator="equal">
      <formula>"ต้องปรับปรุงเร่งด่วน"</formula>
    </cfRule>
  </conditionalFormatting>
  <conditionalFormatting sqref="AH101">
    <cfRule type="cellIs" dxfId="1094" priority="134" stopIfTrue="1" operator="equal">
      <formula>"ต้องปรับปรุงเร่งด่วน"</formula>
    </cfRule>
    <cfRule type="cellIs" dxfId="1093" priority="135" stopIfTrue="1" operator="equal">
      <formula>"ต้องปรับปรุง"</formula>
    </cfRule>
    <cfRule type="cellIs" dxfId="1092" priority="136" stopIfTrue="1" operator="equal">
      <formula>"ต้องปรับปรุงเร่งด่วน"</formula>
    </cfRule>
    <cfRule type="cellIs" dxfId="1091" priority="137" stopIfTrue="1" operator="equal">
      <formula>"ต้องปรับปรุงเร่งด่วน"</formula>
    </cfRule>
  </conditionalFormatting>
  <conditionalFormatting sqref="AH102">
    <cfRule type="cellIs" dxfId="1090" priority="130" stopIfTrue="1" operator="equal">
      <formula>"ต้องปรับปรุงเร่งด่วน"</formula>
    </cfRule>
    <cfRule type="cellIs" dxfId="1089" priority="131" stopIfTrue="1" operator="equal">
      <formula>"ต้องปรับปรุง"</formula>
    </cfRule>
    <cfRule type="cellIs" dxfId="1088" priority="132" stopIfTrue="1" operator="equal">
      <formula>"ต้องปรับปรุงเร่งด่วน"</formula>
    </cfRule>
    <cfRule type="cellIs" dxfId="1087" priority="133" stopIfTrue="1" operator="equal">
      <formula>"ต้องปรับปรุงเร่งด่วน"</formula>
    </cfRule>
  </conditionalFormatting>
  <conditionalFormatting sqref="AI5:AI9">
    <cfRule type="cellIs" dxfId="1086" priority="126" stopIfTrue="1" operator="equal">
      <formula>"ต้องปรับปรุงเร่งด่วน"</formula>
    </cfRule>
    <cfRule type="cellIs" dxfId="1085" priority="127" stopIfTrue="1" operator="equal">
      <formula>"ต้องปรับปรุง"</formula>
    </cfRule>
    <cfRule type="cellIs" dxfId="1084" priority="128" stopIfTrue="1" operator="equal">
      <formula>"ต้องปรับปรุงเร่งด่วน"</formula>
    </cfRule>
    <cfRule type="cellIs" dxfId="1083" priority="129" stopIfTrue="1" operator="equal">
      <formula>"ต้องปรับปรุงเร่งด่วน"</formula>
    </cfRule>
  </conditionalFormatting>
  <conditionalFormatting sqref="AI11">
    <cfRule type="cellIs" dxfId="1082" priority="122" stopIfTrue="1" operator="equal">
      <formula>"ต้องปรับปรุงเร่งด่วน"</formula>
    </cfRule>
    <cfRule type="cellIs" dxfId="1081" priority="123" stopIfTrue="1" operator="equal">
      <formula>"ต้องปรับปรุง"</formula>
    </cfRule>
    <cfRule type="cellIs" dxfId="1080" priority="124" stopIfTrue="1" operator="equal">
      <formula>"ต้องปรับปรุงเร่งด่วน"</formula>
    </cfRule>
    <cfRule type="cellIs" dxfId="1079" priority="125" stopIfTrue="1" operator="equal">
      <formula>"ต้องปรับปรุงเร่งด่วน"</formula>
    </cfRule>
  </conditionalFormatting>
  <conditionalFormatting sqref="AI15">
    <cfRule type="cellIs" dxfId="1078" priority="118" stopIfTrue="1" operator="equal">
      <formula>"ต้องปรับปรุงเร่งด่วน"</formula>
    </cfRule>
    <cfRule type="cellIs" dxfId="1077" priority="119" stopIfTrue="1" operator="equal">
      <formula>"ต้องปรับปรุง"</formula>
    </cfRule>
    <cfRule type="cellIs" dxfId="1076" priority="120" stopIfTrue="1" operator="equal">
      <formula>"ต้องปรับปรุงเร่งด่วน"</formula>
    </cfRule>
    <cfRule type="cellIs" dxfId="1075" priority="121" stopIfTrue="1" operator="equal">
      <formula>"ต้องปรับปรุงเร่งด่วน"</formula>
    </cfRule>
  </conditionalFormatting>
  <conditionalFormatting sqref="AI17">
    <cfRule type="cellIs" dxfId="1074" priority="114" stopIfTrue="1" operator="equal">
      <formula>"ต้องปรับปรุงเร่งด่วน"</formula>
    </cfRule>
    <cfRule type="cellIs" dxfId="1073" priority="115" stopIfTrue="1" operator="equal">
      <formula>"ต้องปรับปรุง"</formula>
    </cfRule>
    <cfRule type="cellIs" dxfId="1072" priority="116" stopIfTrue="1" operator="equal">
      <formula>"ต้องปรับปรุงเร่งด่วน"</formula>
    </cfRule>
    <cfRule type="cellIs" dxfId="1071" priority="117" stopIfTrue="1" operator="equal">
      <formula>"ต้องปรับปรุงเร่งด่วน"</formula>
    </cfRule>
  </conditionalFormatting>
  <conditionalFormatting sqref="AI39">
    <cfRule type="cellIs" dxfId="1070" priority="110" stopIfTrue="1" operator="equal">
      <formula>"ต้องปรับปรุงเร่งด่วน"</formula>
    </cfRule>
    <cfRule type="cellIs" dxfId="1069" priority="111" stopIfTrue="1" operator="equal">
      <formula>"ต้องปรับปรุง"</formula>
    </cfRule>
    <cfRule type="cellIs" dxfId="1068" priority="112" stopIfTrue="1" operator="equal">
      <formula>"ต้องปรับปรุงเร่งด่วน"</formula>
    </cfRule>
    <cfRule type="cellIs" dxfId="1067" priority="113" stopIfTrue="1" operator="equal">
      <formula>"ต้องปรับปรุงเร่งด่วน"</formula>
    </cfRule>
  </conditionalFormatting>
  <conditionalFormatting sqref="AI56">
    <cfRule type="cellIs" dxfId="1066" priority="106" stopIfTrue="1" operator="equal">
      <formula>"ต้องปรับปรุงเร่งด่วน"</formula>
    </cfRule>
    <cfRule type="cellIs" dxfId="1065" priority="107" stopIfTrue="1" operator="equal">
      <formula>"ต้องปรับปรุง"</formula>
    </cfRule>
    <cfRule type="cellIs" dxfId="1064" priority="108" stopIfTrue="1" operator="equal">
      <formula>"ต้องปรับปรุงเร่งด่วน"</formula>
    </cfRule>
    <cfRule type="cellIs" dxfId="1063" priority="109" stopIfTrue="1" operator="equal">
      <formula>"ต้องปรับปรุงเร่งด่วน"</formula>
    </cfRule>
  </conditionalFormatting>
  <conditionalFormatting sqref="AI65">
    <cfRule type="cellIs" dxfId="1062" priority="102" stopIfTrue="1" operator="equal">
      <formula>"ต้องปรับปรุงเร่งด่วน"</formula>
    </cfRule>
    <cfRule type="cellIs" dxfId="1061" priority="103" stopIfTrue="1" operator="equal">
      <formula>"ต้องปรับปรุง"</formula>
    </cfRule>
    <cfRule type="cellIs" dxfId="1060" priority="104" stopIfTrue="1" operator="equal">
      <formula>"ต้องปรับปรุงเร่งด่วน"</formula>
    </cfRule>
    <cfRule type="cellIs" dxfId="1059" priority="105" stopIfTrue="1" operator="equal">
      <formula>"ต้องปรับปรุงเร่งด่วน"</formula>
    </cfRule>
  </conditionalFormatting>
  <conditionalFormatting sqref="AI68">
    <cfRule type="cellIs" dxfId="1058" priority="98" stopIfTrue="1" operator="equal">
      <formula>"ต้องปรับปรุงเร่งด่วน"</formula>
    </cfRule>
    <cfRule type="cellIs" dxfId="1057" priority="99" stopIfTrue="1" operator="equal">
      <formula>"ต้องปรับปรุง"</formula>
    </cfRule>
    <cfRule type="cellIs" dxfId="1056" priority="100" stopIfTrue="1" operator="equal">
      <formula>"ต้องปรับปรุงเร่งด่วน"</formula>
    </cfRule>
    <cfRule type="cellIs" dxfId="1055" priority="101" stopIfTrue="1" operator="equal">
      <formula>"ต้องปรับปรุงเร่งด่วน"</formula>
    </cfRule>
  </conditionalFormatting>
  <conditionalFormatting sqref="AI84">
    <cfRule type="cellIs" dxfId="1054" priority="94" stopIfTrue="1" operator="equal">
      <formula>"ต้องปรับปรุงเร่งด่วน"</formula>
    </cfRule>
    <cfRule type="cellIs" dxfId="1053" priority="95" stopIfTrue="1" operator="equal">
      <formula>"ต้องปรับปรุง"</formula>
    </cfRule>
    <cfRule type="cellIs" dxfId="1052" priority="96" stopIfTrue="1" operator="equal">
      <formula>"ต้องปรับปรุงเร่งด่วน"</formula>
    </cfRule>
    <cfRule type="cellIs" dxfId="1051" priority="97" stopIfTrue="1" operator="equal">
      <formula>"ต้องปรับปรุงเร่งด่วน"</formula>
    </cfRule>
  </conditionalFormatting>
  <conditionalFormatting sqref="AI93">
    <cfRule type="cellIs" dxfId="1050" priority="90" stopIfTrue="1" operator="equal">
      <formula>"ต้องปรับปรุงเร่งด่วน"</formula>
    </cfRule>
    <cfRule type="cellIs" dxfId="1049" priority="91" stopIfTrue="1" operator="equal">
      <formula>"ต้องปรับปรุง"</formula>
    </cfRule>
    <cfRule type="cellIs" dxfId="1048" priority="92" stopIfTrue="1" operator="equal">
      <formula>"ต้องปรับปรุงเร่งด่วน"</formula>
    </cfRule>
    <cfRule type="cellIs" dxfId="1047" priority="93" stopIfTrue="1" operator="equal">
      <formula>"ต้องปรับปรุงเร่งด่วน"</formula>
    </cfRule>
  </conditionalFormatting>
  <conditionalFormatting sqref="AI95">
    <cfRule type="cellIs" dxfId="1046" priority="86" stopIfTrue="1" operator="equal">
      <formula>"ต้องปรับปรุงเร่งด่วน"</formula>
    </cfRule>
    <cfRule type="cellIs" dxfId="1045" priority="87" stopIfTrue="1" operator="equal">
      <formula>"ต้องปรับปรุง"</formula>
    </cfRule>
    <cfRule type="cellIs" dxfId="1044" priority="88" stopIfTrue="1" operator="equal">
      <formula>"ต้องปรับปรุงเร่งด่วน"</formula>
    </cfRule>
    <cfRule type="cellIs" dxfId="1043" priority="89" stopIfTrue="1" operator="equal">
      <formula>"ต้องปรับปรุงเร่งด่วน"</formula>
    </cfRule>
  </conditionalFormatting>
  <conditionalFormatting sqref="AI101">
    <cfRule type="cellIs" dxfId="1042" priority="82" stopIfTrue="1" operator="equal">
      <formula>"ต้องปรับปรุงเร่งด่วน"</formula>
    </cfRule>
    <cfRule type="cellIs" dxfId="1041" priority="83" stopIfTrue="1" operator="equal">
      <formula>"ต้องปรับปรุง"</formula>
    </cfRule>
    <cfRule type="cellIs" dxfId="1040" priority="84" stopIfTrue="1" operator="equal">
      <formula>"ต้องปรับปรุงเร่งด่วน"</formula>
    </cfRule>
    <cfRule type="cellIs" dxfId="1039" priority="85" stopIfTrue="1" operator="equal">
      <formula>"ต้องปรับปรุงเร่งด่วน"</formula>
    </cfRule>
  </conditionalFormatting>
  <conditionalFormatting sqref="AI102">
    <cfRule type="cellIs" dxfId="1038" priority="78" stopIfTrue="1" operator="equal">
      <formula>"ต้องปรับปรุงเร่งด่วน"</formula>
    </cfRule>
    <cfRule type="cellIs" dxfId="1037" priority="79" stopIfTrue="1" operator="equal">
      <formula>"ต้องปรับปรุง"</formula>
    </cfRule>
    <cfRule type="cellIs" dxfId="1036" priority="80" stopIfTrue="1" operator="equal">
      <formula>"ต้องปรับปรุงเร่งด่วน"</formula>
    </cfRule>
    <cfRule type="cellIs" dxfId="1035" priority="81" stopIfTrue="1" operator="equal">
      <formula>"ต้องปรับปรุงเร่งด่วน"</formula>
    </cfRule>
  </conditionalFormatting>
  <conditionalFormatting sqref="AI96:AI100 AI94 AI85:AI92 AI69:AI83 AI66:AI67 AI57:AI64 AI40:AI55 AI35:AI38 AI18:AI33 AI16 AI12:AI14 AI10">
    <cfRule type="cellIs" dxfId="1034" priority="74" stopIfTrue="1" operator="equal">
      <formula>"ต้องปรับปรุงเร่งด่วน"</formula>
    </cfRule>
    <cfRule type="cellIs" dxfId="1033" priority="75" stopIfTrue="1" operator="equal">
      <formula>"ต้องปรับปรุง"</formula>
    </cfRule>
    <cfRule type="cellIs" dxfId="1032" priority="76" stopIfTrue="1" operator="equal">
      <formula>"ต้องปรับปรุงเร่งด่วน"</formula>
    </cfRule>
    <cfRule type="cellIs" dxfId="1031" priority="77" stopIfTrue="1" operator="equal">
      <formula>"ต้องปรับปรุงเร่งด่วน"</formula>
    </cfRule>
  </conditionalFormatting>
  <conditionalFormatting sqref="I5:I10 I12:I14 I16 I18:I38 I40:I55 I57:I64 I66:I67 I69:I83 I85:I92 I94 I96:I100 I108:K108">
    <cfRule type="cellIs" dxfId="1030" priority="73" operator="equal">
      <formula>0</formula>
    </cfRule>
  </conditionalFormatting>
  <conditionalFormatting sqref="AG5:AG100">
    <cfRule type="cellIs" dxfId="1029" priority="72" operator="equal">
      <formula>0</formula>
    </cfRule>
  </conditionalFormatting>
  <conditionalFormatting sqref="L12:AB14 M16:AB16 L5:AB10 L96:AB100 L94:AB94 L85:AB92 L69:AB83 L66:AB67 L18:AB38 L40:AB55 L57:AB64">
    <cfRule type="cellIs" dxfId="1028" priority="71" operator="equal">
      <formula>0</formula>
    </cfRule>
  </conditionalFormatting>
  <conditionalFormatting sqref="N12:Q14 N16:Q16 N5:Q10 N96:Q100 N94:Q94 N85:Q92 N69:Q83 N66:Q67 N57:Q64 N18:Q38 N40:Q55">
    <cfRule type="cellIs" dxfId="1027" priority="70" operator="equal">
      <formula>4</formula>
    </cfRule>
  </conditionalFormatting>
  <conditionalFormatting sqref="W12:Z14 W16:Z16 W5:Z10 W96:Z100 W94:Z94 W85:Z92 W69:Z83 W66:Z67 W57:Z64 W18:Z38 W40:Z55">
    <cfRule type="cellIs" dxfId="1026" priority="69" operator="equal">
      <formula>4</formula>
    </cfRule>
  </conditionalFormatting>
  <conditionalFormatting sqref="AB12:AB14 AB16 AB5:AB10 AB96:AB100 AB94 AB85:AB92 AB69:AB83 AB66:AB67 AB57:AB64 AB18:AB38 AB40:AB55">
    <cfRule type="cellIs" dxfId="1025" priority="68" operator="equal">
      <formula>4</formula>
    </cfRule>
  </conditionalFormatting>
  <conditionalFormatting sqref="AL5:AL100">
    <cfRule type="containsText" dxfId="1024" priority="63" operator="containsText" text="มากก">
      <formula>NOT(ISERROR(SEARCH("มากก",AL5)))</formula>
    </cfRule>
    <cfRule type="cellIs" dxfId="1023" priority="64" stopIfTrue="1" operator="equal">
      <formula>"ต้องปรับปรุงเร่งด่วน"</formula>
    </cfRule>
    <cfRule type="cellIs" dxfId="1022" priority="65" stopIfTrue="1" operator="equal">
      <formula>"ต้องปรับปรุง"</formula>
    </cfRule>
    <cfRule type="cellIs" dxfId="1021" priority="66" stopIfTrue="1" operator="equal">
      <formula>"ต้องปรับปรุงเร่งด่วน"</formula>
    </cfRule>
    <cfRule type="cellIs" dxfId="1020" priority="67" stopIfTrue="1" operator="equal">
      <formula>"ต้องปรับปรุงเร่งด่วน"</formula>
    </cfRule>
  </conditionalFormatting>
  <conditionalFormatting sqref="AL5:AL100">
    <cfRule type="cellIs" dxfId="1019" priority="62" stopIfTrue="1" operator="equal">
      <formula>"X"</formula>
    </cfRule>
  </conditionalFormatting>
  <conditionalFormatting sqref="AL5:AL100">
    <cfRule type="containsText" dxfId="1018" priority="61" operator="containsText" text="น้อยกว่า">
      <formula>NOT(ISERROR(SEARCH("น้อยกว่า",AL5)))</formula>
    </cfRule>
  </conditionalFormatting>
  <conditionalFormatting sqref="AM5:AM9">
    <cfRule type="cellIs" dxfId="1017" priority="57" stopIfTrue="1" operator="equal">
      <formula>"ต้องปรับปรุงเร่งด่วน"</formula>
    </cfRule>
    <cfRule type="cellIs" dxfId="1016" priority="58" stopIfTrue="1" operator="equal">
      <formula>"ต้องปรับปรุง"</formula>
    </cfRule>
    <cfRule type="cellIs" dxfId="1015" priority="59" stopIfTrue="1" operator="equal">
      <formula>"ต้องปรับปรุงเร่งด่วน"</formula>
    </cfRule>
    <cfRule type="cellIs" dxfId="1014" priority="60" stopIfTrue="1" operator="equal">
      <formula>"ต้องปรับปรุงเร่งด่วน"</formula>
    </cfRule>
  </conditionalFormatting>
  <conditionalFormatting sqref="AM11">
    <cfRule type="cellIs" dxfId="1013" priority="53" stopIfTrue="1" operator="equal">
      <formula>"ต้องปรับปรุงเร่งด่วน"</formula>
    </cfRule>
    <cfRule type="cellIs" dxfId="1012" priority="54" stopIfTrue="1" operator="equal">
      <formula>"ต้องปรับปรุง"</formula>
    </cfRule>
    <cfRule type="cellIs" dxfId="1011" priority="55" stopIfTrue="1" operator="equal">
      <formula>"ต้องปรับปรุงเร่งด่วน"</formula>
    </cfRule>
    <cfRule type="cellIs" dxfId="1010" priority="56" stopIfTrue="1" operator="equal">
      <formula>"ต้องปรับปรุงเร่งด่วน"</formula>
    </cfRule>
  </conditionalFormatting>
  <conditionalFormatting sqref="AM15">
    <cfRule type="cellIs" dxfId="1009" priority="49" stopIfTrue="1" operator="equal">
      <formula>"ต้องปรับปรุงเร่งด่วน"</formula>
    </cfRule>
    <cfRule type="cellIs" dxfId="1008" priority="50" stopIfTrue="1" operator="equal">
      <formula>"ต้องปรับปรุง"</formula>
    </cfRule>
    <cfRule type="cellIs" dxfId="1007" priority="51" stopIfTrue="1" operator="equal">
      <formula>"ต้องปรับปรุงเร่งด่วน"</formula>
    </cfRule>
    <cfRule type="cellIs" dxfId="1006" priority="52" stopIfTrue="1" operator="equal">
      <formula>"ต้องปรับปรุงเร่งด่วน"</formula>
    </cfRule>
  </conditionalFormatting>
  <conditionalFormatting sqref="AM17">
    <cfRule type="cellIs" dxfId="1005" priority="45" stopIfTrue="1" operator="equal">
      <formula>"ต้องปรับปรุงเร่งด่วน"</formula>
    </cfRule>
    <cfRule type="cellIs" dxfId="1004" priority="46" stopIfTrue="1" operator="equal">
      <formula>"ต้องปรับปรุง"</formula>
    </cfRule>
    <cfRule type="cellIs" dxfId="1003" priority="47" stopIfTrue="1" operator="equal">
      <formula>"ต้องปรับปรุงเร่งด่วน"</formula>
    </cfRule>
    <cfRule type="cellIs" dxfId="1002" priority="48" stopIfTrue="1" operator="equal">
      <formula>"ต้องปรับปรุงเร่งด่วน"</formula>
    </cfRule>
  </conditionalFormatting>
  <conditionalFormatting sqref="AM39">
    <cfRule type="cellIs" dxfId="1001" priority="41" stopIfTrue="1" operator="equal">
      <formula>"ต้องปรับปรุงเร่งด่วน"</formula>
    </cfRule>
    <cfRule type="cellIs" dxfId="1000" priority="42" stopIfTrue="1" operator="equal">
      <formula>"ต้องปรับปรุง"</formula>
    </cfRule>
    <cfRule type="cellIs" dxfId="999" priority="43" stopIfTrue="1" operator="equal">
      <formula>"ต้องปรับปรุงเร่งด่วน"</formula>
    </cfRule>
    <cfRule type="cellIs" dxfId="998" priority="44" stopIfTrue="1" operator="equal">
      <formula>"ต้องปรับปรุงเร่งด่วน"</formula>
    </cfRule>
  </conditionalFormatting>
  <conditionalFormatting sqref="AM56">
    <cfRule type="cellIs" dxfId="997" priority="37" stopIfTrue="1" operator="equal">
      <formula>"ต้องปรับปรุงเร่งด่วน"</formula>
    </cfRule>
    <cfRule type="cellIs" dxfId="996" priority="38" stopIfTrue="1" operator="equal">
      <formula>"ต้องปรับปรุง"</formula>
    </cfRule>
    <cfRule type="cellIs" dxfId="995" priority="39" stopIfTrue="1" operator="equal">
      <formula>"ต้องปรับปรุงเร่งด่วน"</formula>
    </cfRule>
    <cfRule type="cellIs" dxfId="994" priority="40" stopIfTrue="1" operator="equal">
      <formula>"ต้องปรับปรุงเร่งด่วน"</formula>
    </cfRule>
  </conditionalFormatting>
  <conditionalFormatting sqref="AM65">
    <cfRule type="cellIs" dxfId="993" priority="33" stopIfTrue="1" operator="equal">
      <formula>"ต้องปรับปรุงเร่งด่วน"</formula>
    </cfRule>
    <cfRule type="cellIs" dxfId="992" priority="34" stopIfTrue="1" operator="equal">
      <formula>"ต้องปรับปรุง"</formula>
    </cfRule>
    <cfRule type="cellIs" dxfId="991" priority="35" stopIfTrue="1" operator="equal">
      <formula>"ต้องปรับปรุงเร่งด่วน"</formula>
    </cfRule>
    <cfRule type="cellIs" dxfId="990" priority="36" stopIfTrue="1" operator="equal">
      <formula>"ต้องปรับปรุงเร่งด่วน"</formula>
    </cfRule>
  </conditionalFormatting>
  <conditionalFormatting sqref="AM68">
    <cfRule type="cellIs" dxfId="989" priority="29" stopIfTrue="1" operator="equal">
      <formula>"ต้องปรับปรุงเร่งด่วน"</formula>
    </cfRule>
    <cfRule type="cellIs" dxfId="988" priority="30" stopIfTrue="1" operator="equal">
      <formula>"ต้องปรับปรุง"</formula>
    </cfRule>
    <cfRule type="cellIs" dxfId="987" priority="31" stopIfTrue="1" operator="equal">
      <formula>"ต้องปรับปรุงเร่งด่วน"</formula>
    </cfRule>
    <cfRule type="cellIs" dxfId="986" priority="32" stopIfTrue="1" operator="equal">
      <formula>"ต้องปรับปรุงเร่งด่วน"</formula>
    </cfRule>
  </conditionalFormatting>
  <conditionalFormatting sqref="AM84">
    <cfRule type="cellIs" dxfId="985" priority="25" stopIfTrue="1" operator="equal">
      <formula>"ต้องปรับปรุงเร่งด่วน"</formula>
    </cfRule>
    <cfRule type="cellIs" dxfId="984" priority="26" stopIfTrue="1" operator="equal">
      <formula>"ต้องปรับปรุง"</formula>
    </cfRule>
    <cfRule type="cellIs" dxfId="983" priority="27" stopIfTrue="1" operator="equal">
      <formula>"ต้องปรับปรุงเร่งด่วน"</formula>
    </cfRule>
    <cfRule type="cellIs" dxfId="982" priority="28" stopIfTrue="1" operator="equal">
      <formula>"ต้องปรับปรุงเร่งด่วน"</formula>
    </cfRule>
  </conditionalFormatting>
  <conditionalFormatting sqref="AM93">
    <cfRule type="cellIs" dxfId="981" priority="21" stopIfTrue="1" operator="equal">
      <formula>"ต้องปรับปรุงเร่งด่วน"</formula>
    </cfRule>
    <cfRule type="cellIs" dxfId="980" priority="22" stopIfTrue="1" operator="equal">
      <formula>"ต้องปรับปรุง"</formula>
    </cfRule>
    <cfRule type="cellIs" dxfId="979" priority="23" stopIfTrue="1" operator="equal">
      <formula>"ต้องปรับปรุงเร่งด่วน"</formula>
    </cfRule>
    <cfRule type="cellIs" dxfId="978" priority="24" stopIfTrue="1" operator="equal">
      <formula>"ต้องปรับปรุงเร่งด่วน"</formula>
    </cfRule>
  </conditionalFormatting>
  <conditionalFormatting sqref="AM95">
    <cfRule type="cellIs" dxfId="977" priority="17" stopIfTrue="1" operator="equal">
      <formula>"ต้องปรับปรุงเร่งด่วน"</formula>
    </cfRule>
    <cfRule type="cellIs" dxfId="976" priority="18" stopIfTrue="1" operator="equal">
      <formula>"ต้องปรับปรุง"</formula>
    </cfRule>
    <cfRule type="cellIs" dxfId="975" priority="19" stopIfTrue="1" operator="equal">
      <formula>"ต้องปรับปรุงเร่งด่วน"</formula>
    </cfRule>
    <cfRule type="cellIs" dxfId="974" priority="20" stopIfTrue="1" operator="equal">
      <formula>"ต้องปรับปรุงเร่งด่วน"</formula>
    </cfRule>
  </conditionalFormatting>
  <conditionalFormatting sqref="AM101">
    <cfRule type="cellIs" dxfId="973" priority="13" stopIfTrue="1" operator="equal">
      <formula>"ต้องปรับปรุงเร่งด่วน"</formula>
    </cfRule>
    <cfRule type="cellIs" dxfId="972" priority="14" stopIfTrue="1" operator="equal">
      <formula>"ต้องปรับปรุง"</formula>
    </cfRule>
    <cfRule type="cellIs" dxfId="971" priority="15" stopIfTrue="1" operator="equal">
      <formula>"ต้องปรับปรุงเร่งด่วน"</formula>
    </cfRule>
    <cfRule type="cellIs" dxfId="970" priority="16" stopIfTrue="1" operator="equal">
      <formula>"ต้องปรับปรุงเร่งด่วน"</formula>
    </cfRule>
  </conditionalFormatting>
  <conditionalFormatting sqref="AM102">
    <cfRule type="cellIs" dxfId="969" priority="9" stopIfTrue="1" operator="equal">
      <formula>"ต้องปรับปรุงเร่งด่วน"</formula>
    </cfRule>
    <cfRule type="cellIs" dxfId="968" priority="10" stopIfTrue="1" operator="equal">
      <formula>"ต้องปรับปรุง"</formula>
    </cfRule>
    <cfRule type="cellIs" dxfId="967" priority="11" stopIfTrue="1" operator="equal">
      <formula>"ต้องปรับปรุงเร่งด่วน"</formula>
    </cfRule>
    <cfRule type="cellIs" dxfId="966" priority="12" stopIfTrue="1" operator="equal">
      <formula>"ต้องปรับปรุงเร่งด่วน"</formula>
    </cfRule>
  </conditionalFormatting>
  <conditionalFormatting sqref="AM96:AM100 AM94 AM85:AM92 AM69:AM83 AM66:AM67 AM57:AM64 AM40:AM55 AM35:AM38 AM18:AM33 AM16 AM12:AM14 AM10">
    <cfRule type="cellIs" dxfId="965" priority="5" stopIfTrue="1" operator="equal">
      <formula>"ต้องปรับปรุงเร่งด่วน"</formula>
    </cfRule>
    <cfRule type="cellIs" dxfId="964" priority="6" stopIfTrue="1" operator="equal">
      <formula>"ต้องปรับปรุง"</formula>
    </cfRule>
    <cfRule type="cellIs" dxfId="963" priority="7" stopIfTrue="1" operator="equal">
      <formula>"ต้องปรับปรุงเร่งด่วน"</formula>
    </cfRule>
    <cfRule type="cellIs" dxfId="962" priority="8" stopIfTrue="1" operator="equal">
      <formula>"ต้องปรับปรุงเร่งด่วน"</formula>
    </cfRule>
  </conditionalFormatting>
  <conditionalFormatting sqref="AF99:AF100 AF90 AF54 AF49 AF36 AF29">
    <cfRule type="cellIs" dxfId="961" priority="1" stopIfTrue="1" operator="equal">
      <formula>"ต้องปรับปรุงเร่งด่วน"</formula>
    </cfRule>
    <cfRule type="cellIs" dxfId="960" priority="2" stopIfTrue="1" operator="equal">
      <formula>"ต้องปรับปรุง"</formula>
    </cfRule>
    <cfRule type="cellIs" dxfId="959" priority="3" stopIfTrue="1" operator="equal">
      <formula>"ต้องปรับปรุงเร่งด่วน"</formula>
    </cfRule>
    <cfRule type="cellIs" dxfId="958" priority="4" stopIfTrue="1" operator="equal">
      <formula>"ต้องปรับปรุงเร่งด่วน"</formula>
    </cfRule>
  </conditionalFormatting>
  <pageMargins left="0.17" right="0.15748031496062992" top="0.55118110236220474" bottom="0.19685039370078741" header="0.31496062992125984" footer="0.15748031496062992"/>
  <pageSetup paperSize="9" scale="5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M73"/>
  <sheetViews>
    <sheetView zoomScale="70" zoomScaleNormal="70" workbookViewId="0">
      <pane xSplit="1" ySplit="3" topLeftCell="B4" activePane="bottomRight" state="frozen"/>
      <selection activeCell="H15" sqref="H15"/>
      <selection pane="topRight" activeCell="H15" sqref="H15"/>
      <selection pane="bottomLeft" activeCell="H15" sqref="H15"/>
      <selection pane="bottomRight" activeCell="C26" sqref="C26"/>
    </sheetView>
  </sheetViews>
  <sheetFormatPr defaultColWidth="10" defaultRowHeight="21.75"/>
  <cols>
    <col min="1" max="1" width="35.375" style="5" customWidth="1"/>
    <col min="2" max="2" width="8.375" style="45" customWidth="1"/>
    <col min="3" max="3" width="12.375" style="45" customWidth="1"/>
    <col min="4" max="4" width="9" style="52" customWidth="1"/>
    <col min="5" max="7" width="10" style="52"/>
    <col min="8" max="11" width="10" style="45"/>
    <col min="12" max="16384" width="10" style="5"/>
  </cols>
  <sheetData>
    <row r="1" spans="1:13" s="1" customFormat="1" ht="27.75">
      <c r="A1" s="1" t="s">
        <v>68</v>
      </c>
      <c r="B1" s="2" t="str">
        <f>+'ส1-ศ.ประยุกต์'!C2</f>
        <v>คณะศิลปประยุกต์และการออกแบบ</v>
      </c>
      <c r="C1" s="3"/>
      <c r="D1" s="4"/>
      <c r="E1" s="4"/>
      <c r="F1" s="4"/>
      <c r="G1" s="4"/>
      <c r="H1" s="3"/>
      <c r="I1" s="3"/>
      <c r="J1" s="3"/>
      <c r="K1" s="3"/>
    </row>
    <row r="2" spans="1:13" ht="65.25">
      <c r="A2" s="1390" t="s">
        <v>69</v>
      </c>
      <c r="B2" s="56" t="s">
        <v>70</v>
      </c>
      <c r="C2" s="57" t="str">
        <f>+B1</f>
        <v>คณะศิลปประยุกต์และการออกแบบ</v>
      </c>
      <c r="D2" s="1393" t="s">
        <v>72</v>
      </c>
      <c r="E2" s="1394"/>
      <c r="F2" s="1394"/>
      <c r="G2" s="1395"/>
      <c r="H2" s="1393" t="s">
        <v>73</v>
      </c>
      <c r="I2" s="1394"/>
      <c r="J2" s="1394"/>
      <c r="K2" s="1395"/>
    </row>
    <row r="3" spans="1:13">
      <c r="A3" s="1392"/>
      <c r="B3" s="54"/>
      <c r="C3" s="57" t="s">
        <v>74</v>
      </c>
      <c r="D3" s="7" t="s">
        <v>75</v>
      </c>
      <c r="E3" s="7" t="s">
        <v>76</v>
      </c>
      <c r="F3" s="7" t="s">
        <v>77</v>
      </c>
      <c r="G3" s="7" t="s">
        <v>66</v>
      </c>
      <c r="H3" s="7" t="s">
        <v>75</v>
      </c>
      <c r="I3" s="7" t="s">
        <v>76</v>
      </c>
      <c r="J3" s="7" t="s">
        <v>77</v>
      </c>
      <c r="K3" s="7" t="s">
        <v>66</v>
      </c>
    </row>
    <row r="4" spans="1:13" s="13" customFormat="1" ht="27.75">
      <c r="A4" s="8" t="str">
        <f>+'ส1-ศ.ประยุกต์'!A6</f>
        <v>1. การผลิตบัณฑิต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12"/>
    </row>
    <row r="5" spans="1:13" s="22" customFormat="1" ht="43.5">
      <c r="A5" s="14" t="s">
        <v>111</v>
      </c>
      <c r="B5" s="15">
        <f>[1]เป้าหมาย!B5</f>
        <v>1</v>
      </c>
      <c r="C5" s="16" t="e">
        <f>+'3.1ผลงานคณะ'!AP8</f>
        <v>#DIV/0!</v>
      </c>
      <c r="D5" s="17"/>
      <c r="E5" s="17"/>
      <c r="F5" s="17" t="e">
        <f>+C5</f>
        <v>#DIV/0!</v>
      </c>
      <c r="G5" s="18" t="e">
        <f t="shared" ref="G5:G10" si="0">SUM(D5:F5)</f>
        <v>#DIV/0!</v>
      </c>
      <c r="H5" s="19"/>
      <c r="I5" s="19"/>
      <c r="J5" s="19">
        <v>1</v>
      </c>
      <c r="K5" s="20">
        <f>SUM(H5:J5)</f>
        <v>1</v>
      </c>
      <c r="L5" s="21"/>
      <c r="M5" s="21"/>
    </row>
    <row r="6" spans="1:13" s="22" customFormat="1" ht="27.75">
      <c r="A6" s="14" t="s">
        <v>188</v>
      </c>
      <c r="B6" s="15">
        <v>1</v>
      </c>
      <c r="C6" s="97" t="e">
        <f>+'3.1ผลงานคณะ'!AP14</f>
        <v>#DIV/0!</v>
      </c>
      <c r="D6" s="17" t="e">
        <f>C6</f>
        <v>#DIV/0!</v>
      </c>
      <c r="E6" s="83"/>
      <c r="F6" s="17"/>
      <c r="G6" s="18" t="e">
        <f t="shared" si="0"/>
        <v>#DIV/0!</v>
      </c>
      <c r="H6" s="19">
        <v>1</v>
      </c>
      <c r="I6" s="83"/>
      <c r="J6" s="19"/>
      <c r="K6" s="20">
        <f>SUM(H6:J6)</f>
        <v>1</v>
      </c>
      <c r="L6" s="21"/>
      <c r="M6" s="21"/>
    </row>
    <row r="7" spans="1:13" s="22" customFormat="1" ht="27.75">
      <c r="A7" s="14" t="s">
        <v>189</v>
      </c>
      <c r="B7" s="15">
        <v>1</v>
      </c>
      <c r="C7" s="97" t="e">
        <f>+'3.1ผลงานคณะ'!AP22</f>
        <v>#DIV/0!</v>
      </c>
      <c r="D7" s="17" t="e">
        <f>C7</f>
        <v>#DIV/0!</v>
      </c>
      <c r="E7" s="83"/>
      <c r="F7" s="17"/>
      <c r="G7" s="18" t="e">
        <f t="shared" si="0"/>
        <v>#DIV/0!</v>
      </c>
      <c r="H7" s="19">
        <v>1</v>
      </c>
      <c r="I7" s="83"/>
      <c r="J7" s="19"/>
      <c r="K7" s="20">
        <f>SUM(H7:J7)</f>
        <v>1</v>
      </c>
      <c r="L7" s="21"/>
      <c r="M7" s="21"/>
    </row>
    <row r="8" spans="1:13" s="22" customFormat="1" ht="43.5">
      <c r="A8" s="14" t="s">
        <v>190</v>
      </c>
      <c r="B8" s="15">
        <v>1</v>
      </c>
      <c r="C8" s="97" t="e">
        <f>+'3.1ผลงานคณะ'!AP29</f>
        <v>#DIV/0!</v>
      </c>
      <c r="D8" s="17" t="e">
        <f>C8</f>
        <v>#DIV/0!</v>
      </c>
      <c r="E8" s="83"/>
      <c r="F8" s="17"/>
      <c r="G8" s="18" t="e">
        <f t="shared" si="0"/>
        <v>#DIV/0!</v>
      </c>
      <c r="H8" s="19">
        <v>1</v>
      </c>
      <c r="I8" s="83"/>
      <c r="J8" s="19"/>
      <c r="K8" s="20">
        <f>SUM(H8:J8)</f>
        <v>1</v>
      </c>
      <c r="L8" s="21"/>
      <c r="M8" s="21"/>
    </row>
    <row r="9" spans="1:13" s="22" customFormat="1" ht="27.75">
      <c r="A9" s="14" t="s">
        <v>191</v>
      </c>
      <c r="B9" s="15">
        <v>1</v>
      </c>
      <c r="C9" s="97">
        <f>+'3.1ผลงานคณะ'!AP43</f>
        <v>0</v>
      </c>
      <c r="D9" s="17"/>
      <c r="E9" s="17">
        <f t="shared" ref="E9:E10" si="1">C9</f>
        <v>0</v>
      </c>
      <c r="F9" s="17"/>
      <c r="G9" s="18">
        <f t="shared" si="0"/>
        <v>0</v>
      </c>
      <c r="H9" s="19"/>
      <c r="I9" s="19">
        <v>1</v>
      </c>
      <c r="J9" s="19"/>
      <c r="K9" s="20">
        <f t="shared" ref="K9:K10" si="2">SUM(H9:J9)</f>
        <v>1</v>
      </c>
      <c r="L9" s="21"/>
      <c r="M9" s="21"/>
    </row>
    <row r="10" spans="1:13" s="22" customFormat="1" ht="27.75">
      <c r="A10" s="14" t="s">
        <v>192</v>
      </c>
      <c r="B10" s="15">
        <v>1</v>
      </c>
      <c r="C10" s="97">
        <f>+'3.1ผลงานคณะ'!AP55</f>
        <v>0</v>
      </c>
      <c r="D10" s="17"/>
      <c r="E10" s="17">
        <f t="shared" si="1"/>
        <v>0</v>
      </c>
      <c r="F10" s="17"/>
      <c r="G10" s="18">
        <f t="shared" si="0"/>
        <v>0</v>
      </c>
      <c r="H10" s="19"/>
      <c r="I10" s="19">
        <v>1</v>
      </c>
      <c r="J10" s="19"/>
      <c r="K10" s="20">
        <f t="shared" si="2"/>
        <v>1</v>
      </c>
      <c r="L10" s="21"/>
      <c r="M10" s="21"/>
    </row>
    <row r="11" spans="1:13" s="29" customFormat="1" ht="27.75">
      <c r="A11" s="23" t="s">
        <v>78</v>
      </c>
      <c r="B11" s="24">
        <f>SUM(B5:B10)</f>
        <v>6</v>
      </c>
      <c r="C11" s="25" t="e">
        <f>SUM(C5:C10)/B11</f>
        <v>#DIV/0!</v>
      </c>
      <c r="D11" s="26" t="e">
        <f>SUM(D5:D10)/H11</f>
        <v>#DIV/0!</v>
      </c>
      <c r="E11" s="26">
        <f>SUM(E5:E10)/I11</f>
        <v>0</v>
      </c>
      <c r="F11" s="26" t="e">
        <f>SUM(F5:F10)/J11</f>
        <v>#DIV/0!</v>
      </c>
      <c r="G11" s="26" t="e">
        <f>SUM(G5:G10)/K11</f>
        <v>#DIV/0!</v>
      </c>
      <c r="H11" s="27">
        <f>SUM(H5:H10)</f>
        <v>3</v>
      </c>
      <c r="I11" s="27">
        <f>SUM(I5:I10)</f>
        <v>2</v>
      </c>
      <c r="J11" s="27">
        <f>SUM(J5:J10)</f>
        <v>1</v>
      </c>
      <c r="K11" s="27">
        <f>SUM(K5:K10)</f>
        <v>6</v>
      </c>
      <c r="L11" s="28"/>
      <c r="M11" s="28"/>
    </row>
    <row r="12" spans="1:13" s="13" customFormat="1" ht="27.75">
      <c r="A12" s="8" t="str">
        <f>+'ส1-ศ.ประยุกต์'!A7</f>
        <v>2. การวิจัย</v>
      </c>
      <c r="B12" s="30"/>
      <c r="C12" s="31"/>
      <c r="D12" s="32"/>
      <c r="E12" s="32"/>
      <c r="F12" s="32"/>
      <c r="G12" s="32"/>
      <c r="H12" s="33"/>
      <c r="I12" s="33"/>
      <c r="J12" s="33"/>
      <c r="K12" s="33"/>
      <c r="L12" s="12"/>
      <c r="M12" s="12"/>
    </row>
    <row r="13" spans="1:13" s="22" customFormat="1" ht="43.5">
      <c r="A13" s="14" t="s">
        <v>193</v>
      </c>
      <c r="B13" s="15">
        <v>1</v>
      </c>
      <c r="C13" s="34">
        <f>+'3.1ผลงานคณะ'!AP68</f>
        <v>0</v>
      </c>
      <c r="D13" s="17"/>
      <c r="E13" s="17">
        <f>+C13</f>
        <v>0</v>
      </c>
      <c r="F13" s="17"/>
      <c r="G13" s="18">
        <f t="shared" ref="G13:G14" si="3">SUM(D13:F13)</f>
        <v>0</v>
      </c>
      <c r="H13" s="19"/>
      <c r="I13" s="19">
        <v>1</v>
      </c>
      <c r="J13" s="19"/>
      <c r="K13" s="20">
        <f>SUM(H13:J13)</f>
        <v>1</v>
      </c>
      <c r="L13" s="21"/>
      <c r="M13" s="21"/>
    </row>
    <row r="14" spans="1:13" s="22" customFormat="1" ht="27.75">
      <c r="A14" s="14" t="s">
        <v>194</v>
      </c>
      <c r="B14" s="15">
        <v>1</v>
      </c>
      <c r="C14" s="35" t="e">
        <f>+'3.1ผลงานคณะ'!AP79</f>
        <v>#DIV/0!</v>
      </c>
      <c r="D14" s="17" t="e">
        <f>C14</f>
        <v>#DIV/0!</v>
      </c>
      <c r="E14" s="17"/>
      <c r="F14" s="17"/>
      <c r="G14" s="18" t="e">
        <f t="shared" si="3"/>
        <v>#DIV/0!</v>
      </c>
      <c r="H14" s="19">
        <v>1</v>
      </c>
      <c r="I14" s="19"/>
      <c r="J14" s="19"/>
      <c r="K14" s="20">
        <f>SUM(H14:J14)</f>
        <v>1</v>
      </c>
      <c r="L14" s="21"/>
      <c r="M14" s="21"/>
    </row>
    <row r="15" spans="1:13" s="22" customFormat="1" ht="27.75">
      <c r="A15" s="14" t="s">
        <v>195</v>
      </c>
      <c r="B15" s="15">
        <v>1</v>
      </c>
      <c r="C15" s="35" t="e">
        <f>+'3.1ผลงานคณะ'!AP86</f>
        <v>#DIV/0!</v>
      </c>
      <c r="E15" s="17"/>
      <c r="F15" s="17" t="e">
        <f>C15</f>
        <v>#DIV/0!</v>
      </c>
      <c r="G15" s="18" t="e">
        <f>SUM(D15:F15)</f>
        <v>#DIV/0!</v>
      </c>
      <c r="I15" s="19"/>
      <c r="J15" s="19">
        <v>1</v>
      </c>
      <c r="K15" s="20">
        <f>SUM(H15:J15)</f>
        <v>1</v>
      </c>
      <c r="L15" s="21"/>
      <c r="M15" s="21"/>
    </row>
    <row r="16" spans="1:13" s="29" customFormat="1" ht="27.75">
      <c r="A16" s="23" t="s">
        <v>78</v>
      </c>
      <c r="B16" s="24">
        <f>SUM(B13:B15)</f>
        <v>3</v>
      </c>
      <c r="C16" s="25" t="e">
        <f>SUM(C13:C15)/B16</f>
        <v>#DIV/0!</v>
      </c>
      <c r="D16" s="26" t="e">
        <f>SUM(D13:D15)/H16</f>
        <v>#DIV/0!</v>
      </c>
      <c r="E16" s="26">
        <f>SUM(E13:E15)/I16</f>
        <v>0</v>
      </c>
      <c r="F16" s="26" t="e">
        <f>SUM(F13:F15)/J16</f>
        <v>#DIV/0!</v>
      </c>
      <c r="G16" s="26" t="e">
        <f>SUM(G13:G15)/K16</f>
        <v>#DIV/0!</v>
      </c>
      <c r="H16" s="27">
        <f>SUM(H13:H15)</f>
        <v>1</v>
      </c>
      <c r="I16" s="27">
        <f>SUM(I13:I15)</f>
        <v>1</v>
      </c>
      <c r="J16" s="27">
        <f>SUM(J13:J15)</f>
        <v>1</v>
      </c>
      <c r="K16" s="27">
        <f>SUM(K13:K15)</f>
        <v>3</v>
      </c>
      <c r="L16" s="28"/>
      <c r="M16" s="28"/>
    </row>
    <row r="17" spans="1:13" s="43" customFormat="1" ht="27.75">
      <c r="A17" s="8" t="str">
        <f>+'ส1-ศ.ประยุกต์'!A8</f>
        <v>3. การบริการวิชาการ</v>
      </c>
      <c r="B17" s="39"/>
      <c r="C17" s="40"/>
      <c r="D17" s="32"/>
      <c r="E17" s="32"/>
      <c r="F17" s="32"/>
      <c r="G17" s="32"/>
      <c r="H17" s="41"/>
      <c r="I17" s="41"/>
      <c r="J17" s="41"/>
      <c r="K17" s="41"/>
      <c r="L17" s="42"/>
      <c r="M17" s="42"/>
    </row>
    <row r="18" spans="1:13" ht="27.75">
      <c r="A18" s="14" t="s">
        <v>196</v>
      </c>
      <c r="B18" s="36">
        <v>1</v>
      </c>
      <c r="C18" s="37">
        <f>+'3.1ผลงานคณะ'!AP130</f>
        <v>0</v>
      </c>
      <c r="D18" s="17"/>
      <c r="E18" s="17">
        <f>C18</f>
        <v>0</v>
      </c>
      <c r="F18" s="17"/>
      <c r="G18" s="18">
        <f>SUM(D18:F18)</f>
        <v>0</v>
      </c>
      <c r="H18" s="38"/>
      <c r="I18" s="38">
        <v>1</v>
      </c>
      <c r="J18" s="38"/>
      <c r="K18" s="20">
        <f>SUM(H18:J18)</f>
        <v>1</v>
      </c>
      <c r="L18" s="1"/>
      <c r="M18" s="1"/>
    </row>
    <row r="19" spans="1:13" s="29" customFormat="1" ht="27.75">
      <c r="A19" s="23" t="s">
        <v>78</v>
      </c>
      <c r="B19" s="24">
        <f>SUM(B18:B18)</f>
        <v>1</v>
      </c>
      <c r="C19" s="25">
        <f>SUM(C18:C18)/B19</f>
        <v>0</v>
      </c>
      <c r="D19" s="26" t="e">
        <f>SUM(D18:D18)/H19</f>
        <v>#DIV/0!</v>
      </c>
      <c r="E19" s="26">
        <f>SUM(E18:E18)/I19</f>
        <v>0</v>
      </c>
      <c r="F19" s="26" t="e">
        <f>SUM(F18:F18)/J19</f>
        <v>#DIV/0!</v>
      </c>
      <c r="G19" s="26">
        <f>SUM(G18:G18)/K19</f>
        <v>0</v>
      </c>
      <c r="H19" s="27">
        <f>SUM(H18:H18)</f>
        <v>0</v>
      </c>
      <c r="I19" s="27">
        <f>SUM(I18:I18)</f>
        <v>1</v>
      </c>
      <c r="J19" s="27">
        <f>SUM(J18:J18)</f>
        <v>0</v>
      </c>
      <c r="K19" s="27">
        <f>SUM(K18:K18)</f>
        <v>1</v>
      </c>
      <c r="L19" s="28"/>
      <c r="M19" s="28"/>
    </row>
    <row r="20" spans="1:13" s="43" customFormat="1" ht="27.75">
      <c r="A20" s="8" t="str">
        <f>+'ส1-ศ.ประยุกต์'!A9</f>
        <v xml:space="preserve">4. การทำนุบำรุงศิลปะและวัฒนธรรม  </v>
      </c>
      <c r="B20" s="39"/>
      <c r="C20" s="40"/>
      <c r="D20" s="32"/>
      <c r="E20" s="32"/>
      <c r="F20" s="32"/>
      <c r="G20" s="32"/>
      <c r="H20" s="41"/>
      <c r="I20" s="41"/>
      <c r="J20" s="41"/>
      <c r="K20" s="41"/>
      <c r="L20" s="42"/>
      <c r="M20" s="42"/>
    </row>
    <row r="21" spans="1:13" ht="27.75">
      <c r="A21" s="14" t="s">
        <v>197</v>
      </c>
      <c r="B21" s="36">
        <v>1</v>
      </c>
      <c r="C21" s="37">
        <f>+'3.1ผลงานคณะ'!AP138</f>
        <v>0</v>
      </c>
      <c r="D21" s="17"/>
      <c r="E21" s="17">
        <f>C21</f>
        <v>0</v>
      </c>
      <c r="F21" s="17"/>
      <c r="G21" s="18">
        <f t="shared" ref="G21" si="4">SUM(D21:F21)</f>
        <v>0</v>
      </c>
      <c r="H21" s="38"/>
      <c r="I21" s="38">
        <v>1</v>
      </c>
      <c r="J21" s="38"/>
      <c r="K21" s="20">
        <f t="shared" ref="K21" si="5">SUM(H21:J21)</f>
        <v>1</v>
      </c>
      <c r="L21" s="1"/>
      <c r="M21" s="1"/>
    </row>
    <row r="22" spans="1:13" s="29" customFormat="1" ht="27.75">
      <c r="A22" s="23" t="s">
        <v>78</v>
      </c>
      <c r="B22" s="24">
        <f>SUM(B21:B21)</f>
        <v>1</v>
      </c>
      <c r="C22" s="25">
        <f>SUM(C21:C21)/B22</f>
        <v>0</v>
      </c>
      <c r="D22" s="26" t="e">
        <f>SUM(D21:D21)/H22</f>
        <v>#DIV/0!</v>
      </c>
      <c r="E22" s="26">
        <f>SUM(E21:E21)/I22</f>
        <v>0</v>
      </c>
      <c r="F22" s="26" t="e">
        <f>SUM(F21:F21)/J22</f>
        <v>#DIV/0!</v>
      </c>
      <c r="G22" s="26">
        <f>SUM(G21:G21)/K22</f>
        <v>0</v>
      </c>
      <c r="H22" s="27">
        <f>SUM(H21:H21)</f>
        <v>0</v>
      </c>
      <c r="I22" s="27">
        <f>SUM(I21:I21)</f>
        <v>1</v>
      </c>
      <c r="J22" s="27">
        <f>SUM(J21:J21)</f>
        <v>0</v>
      </c>
      <c r="K22" s="27">
        <f>SUM(K21:K21)</f>
        <v>1</v>
      </c>
      <c r="L22" s="28"/>
      <c r="M22" s="28"/>
    </row>
    <row r="23" spans="1:13" s="43" customFormat="1" ht="27.75">
      <c r="A23" s="8" t="str">
        <f>+'ส1-ศ.ประยุกต์'!A10</f>
        <v>5. การบริหารจัดการ</v>
      </c>
      <c r="B23" s="39"/>
      <c r="C23" s="40"/>
      <c r="D23" s="32"/>
      <c r="E23" s="32"/>
      <c r="F23" s="32"/>
      <c r="G23" s="32"/>
      <c r="H23" s="41"/>
      <c r="I23" s="41"/>
      <c r="J23" s="41"/>
      <c r="K23" s="41"/>
      <c r="L23" s="42"/>
      <c r="M23" s="42"/>
    </row>
    <row r="24" spans="1:13" ht="65.25">
      <c r="A24" s="14" t="s">
        <v>198</v>
      </c>
      <c r="B24" s="36">
        <v>1</v>
      </c>
      <c r="C24" s="37">
        <f>+'3.1ผลงานคณะ'!AP147</f>
        <v>0</v>
      </c>
      <c r="D24" s="17"/>
      <c r="E24" s="17">
        <f>C24</f>
        <v>0</v>
      </c>
      <c r="F24" s="17"/>
      <c r="G24" s="18">
        <f>SUM(D24:F24)</f>
        <v>0</v>
      </c>
      <c r="H24" s="38"/>
      <c r="I24" s="38">
        <v>1</v>
      </c>
      <c r="J24" s="38"/>
      <c r="K24" s="20">
        <f>SUM(H24:J24)</f>
        <v>1</v>
      </c>
      <c r="L24" s="1"/>
      <c r="M24" s="1"/>
    </row>
    <row r="25" spans="1:13" ht="27.75">
      <c r="A25" s="14" t="s">
        <v>199</v>
      </c>
      <c r="B25" s="36">
        <v>1</v>
      </c>
      <c r="C25" s="37">
        <f>+'3.1ผลงานคณะ'!AP155</f>
        <v>0</v>
      </c>
      <c r="D25" s="17"/>
      <c r="E25" s="17">
        <f>C25</f>
        <v>0</v>
      </c>
      <c r="F25" s="17"/>
      <c r="G25" s="18">
        <f>SUM(D25:F25)</f>
        <v>0</v>
      </c>
      <c r="H25" s="38"/>
      <c r="I25" s="38">
        <v>1</v>
      </c>
      <c r="J25" s="38"/>
      <c r="K25" s="20">
        <f>SUM(H25:J25)</f>
        <v>1</v>
      </c>
      <c r="L25" s="1"/>
      <c r="M25" s="1"/>
    </row>
    <row r="26" spans="1:13" s="29" customFormat="1" ht="27.75">
      <c r="A26" s="23" t="s">
        <v>78</v>
      </c>
      <c r="B26" s="24">
        <f>SUM(B24:B25)</f>
        <v>2</v>
      </c>
      <c r="C26" s="25">
        <f>SUM(C24:C25)/B26</f>
        <v>0</v>
      </c>
      <c r="D26" s="26" t="e">
        <f>SUM(D24:D25)/H26</f>
        <v>#DIV/0!</v>
      </c>
      <c r="E26" s="26">
        <f>SUM(E24:E25)/I26</f>
        <v>0</v>
      </c>
      <c r="F26" s="26" t="e">
        <f>SUM(F24:F25)/J26</f>
        <v>#DIV/0!</v>
      </c>
      <c r="G26" s="26">
        <f>SUM(G24:G25)/K26</f>
        <v>0</v>
      </c>
      <c r="H26" s="27">
        <f>SUM(H24:H25)</f>
        <v>0</v>
      </c>
      <c r="I26" s="27">
        <f>SUM(I24:I25)</f>
        <v>2</v>
      </c>
      <c r="J26" s="27">
        <f>SUM(J24:J25)</f>
        <v>0</v>
      </c>
      <c r="K26" s="27">
        <f>SUM(K24:K25)</f>
        <v>2</v>
      </c>
      <c r="L26" s="28"/>
      <c r="M26" s="28"/>
    </row>
    <row r="27" spans="1:13" s="29" customFormat="1" ht="27.75">
      <c r="A27" s="79" t="s">
        <v>79</v>
      </c>
      <c r="B27" s="80">
        <f>SUM(B11,B16,B19,B22,B26)</f>
        <v>13</v>
      </c>
      <c r="C27" s="81" t="e">
        <f>SUM(C5:C10,C13:C15,C18,C21,C24:C25)/B27</f>
        <v>#DIV/0!</v>
      </c>
      <c r="D27" s="81" t="e">
        <f>SUM(D5:D10,D13:D15,D18,D21,D24:D25)/H27</f>
        <v>#DIV/0!</v>
      </c>
      <c r="E27" s="81">
        <f>SUM(E5:E10,E13:E15,E18,E21,E24:E25)/I27</f>
        <v>0</v>
      </c>
      <c r="F27" s="81" t="e">
        <f>SUM(F5:F10,F13:F15,F18,F21,F24:F25)/J27</f>
        <v>#DIV/0!</v>
      </c>
      <c r="G27" s="81" t="e">
        <f>SUM(G5:G10,G13:G15,G18,G21,G24:G25)/K27</f>
        <v>#DIV/0!</v>
      </c>
      <c r="H27" s="80">
        <f t="shared" ref="H27:J27" si="6">SUM(H11,H16,H19,H22,H26)</f>
        <v>4</v>
      </c>
      <c r="I27" s="82">
        <f>SUM(I11,I16,I19,I22,I26)</f>
        <v>7</v>
      </c>
      <c r="J27" s="80">
        <f t="shared" si="6"/>
        <v>2</v>
      </c>
      <c r="K27" s="82">
        <f>SUM(K11,K16,K19,K22,K26)</f>
        <v>13</v>
      </c>
      <c r="L27" s="28"/>
      <c r="M27" s="28"/>
    </row>
    <row r="28" spans="1:13">
      <c r="A28" s="44"/>
      <c r="C28" s="46"/>
      <c r="D28" s="47"/>
      <c r="E28" s="47"/>
      <c r="F28" s="47"/>
      <c r="G28" s="47"/>
    </row>
    <row r="29" spans="1:13">
      <c r="A29" s="44"/>
      <c r="C29" s="46"/>
      <c r="D29" s="48"/>
      <c r="E29" s="48"/>
      <c r="F29" s="48"/>
      <c r="G29" s="48"/>
    </row>
    <row r="30" spans="1:13">
      <c r="A30" s="44"/>
      <c r="C30" s="46"/>
      <c r="D30" s="49"/>
      <c r="E30" s="48"/>
      <c r="F30" s="48"/>
      <c r="G30" s="48"/>
    </row>
    <row r="31" spans="1:13">
      <c r="A31" s="44"/>
      <c r="C31" s="46"/>
      <c r="D31" s="48"/>
      <c r="E31" s="48"/>
      <c r="F31" s="48"/>
      <c r="G31" s="48"/>
    </row>
    <row r="32" spans="1:13" s="45" customFormat="1">
      <c r="A32" s="44"/>
      <c r="C32" s="46"/>
      <c r="D32" s="48"/>
      <c r="E32" s="48"/>
      <c r="F32" s="48"/>
      <c r="G32" s="49"/>
      <c r="L32" s="5"/>
      <c r="M32" s="5"/>
    </row>
    <row r="33" spans="1:13" s="45" customFormat="1">
      <c r="A33" s="44"/>
      <c r="C33" s="46"/>
      <c r="D33" s="48"/>
      <c r="E33" s="49"/>
      <c r="F33" s="48"/>
      <c r="G33" s="48"/>
      <c r="L33" s="5"/>
      <c r="M33" s="5"/>
    </row>
    <row r="34" spans="1:13" s="45" customFormat="1">
      <c r="A34" s="44"/>
      <c r="C34" s="46"/>
      <c r="D34" s="48"/>
      <c r="E34" s="48"/>
      <c r="F34" s="48"/>
      <c r="G34" s="49"/>
      <c r="L34" s="5"/>
      <c r="M34" s="5"/>
    </row>
    <row r="35" spans="1:13" s="45" customFormat="1">
      <c r="A35" s="44"/>
      <c r="C35" s="46"/>
      <c r="D35" s="48"/>
      <c r="E35" s="48"/>
      <c r="F35" s="48"/>
      <c r="G35" s="48"/>
      <c r="L35" s="5"/>
      <c r="M35" s="5"/>
    </row>
    <row r="36" spans="1:13" s="45" customFormat="1">
      <c r="A36" s="44"/>
      <c r="C36" s="46"/>
      <c r="D36" s="48"/>
      <c r="E36" s="49"/>
      <c r="F36" s="48"/>
      <c r="G36" s="48"/>
      <c r="L36" s="5"/>
      <c r="M36" s="5"/>
    </row>
    <row r="37" spans="1:13" s="45" customFormat="1">
      <c r="A37" s="44"/>
      <c r="C37" s="46"/>
      <c r="D37" s="47"/>
      <c r="E37" s="47"/>
      <c r="F37" s="47"/>
      <c r="G37" s="47"/>
      <c r="L37" s="5"/>
      <c r="M37" s="5"/>
    </row>
    <row r="38" spans="1:13" s="45" customFormat="1">
      <c r="A38" s="44"/>
      <c r="C38" s="46"/>
      <c r="D38" s="48"/>
      <c r="E38" s="48"/>
      <c r="F38" s="48"/>
      <c r="G38" s="48"/>
      <c r="L38" s="5"/>
      <c r="M38" s="5"/>
    </row>
    <row r="39" spans="1:13" s="45" customFormat="1">
      <c r="A39" s="44"/>
      <c r="C39" s="46"/>
      <c r="D39" s="49"/>
      <c r="E39" s="48"/>
      <c r="F39" s="48"/>
      <c r="G39" s="48"/>
      <c r="L39" s="5"/>
      <c r="M39" s="5"/>
    </row>
    <row r="40" spans="1:13" s="45" customFormat="1">
      <c r="A40" s="44"/>
      <c r="C40" s="46"/>
      <c r="D40" s="48"/>
      <c r="E40" s="48"/>
      <c r="F40" s="48"/>
      <c r="G40" s="48"/>
      <c r="L40" s="5"/>
      <c r="M40" s="5"/>
    </row>
    <row r="41" spans="1:13" s="45" customFormat="1">
      <c r="A41" s="44"/>
      <c r="C41" s="46"/>
      <c r="D41" s="48"/>
      <c r="E41" s="48"/>
      <c r="F41" s="48"/>
      <c r="G41" s="48"/>
      <c r="L41" s="5"/>
      <c r="M41" s="5"/>
    </row>
    <row r="42" spans="1:13" s="45" customFormat="1">
      <c r="A42" s="44"/>
      <c r="C42" s="46"/>
      <c r="D42" s="48"/>
      <c r="E42" s="48"/>
      <c r="F42" s="48"/>
      <c r="G42" s="48"/>
      <c r="L42" s="5"/>
      <c r="M42" s="5"/>
    </row>
    <row r="43" spans="1:13" s="45" customFormat="1">
      <c r="A43" s="44"/>
      <c r="C43" s="46"/>
      <c r="D43" s="47"/>
      <c r="E43" s="47"/>
      <c r="F43" s="47"/>
      <c r="G43" s="44"/>
      <c r="L43" s="5"/>
      <c r="M43" s="5"/>
    </row>
    <row r="44" spans="1:13" s="45" customFormat="1">
      <c r="A44" s="44"/>
      <c r="C44" s="46"/>
      <c r="D44" s="48"/>
      <c r="E44" s="48"/>
      <c r="F44" s="48"/>
      <c r="G44" s="48"/>
      <c r="L44" s="5"/>
      <c r="M44" s="5"/>
    </row>
    <row r="45" spans="1:13" s="45" customFormat="1">
      <c r="A45" s="44"/>
      <c r="C45" s="46"/>
      <c r="D45" s="49"/>
      <c r="E45" s="48"/>
      <c r="F45" s="48"/>
      <c r="G45" s="48"/>
      <c r="L45" s="5"/>
      <c r="M45" s="5"/>
    </row>
    <row r="46" spans="1:13" s="45" customFormat="1">
      <c r="A46" s="44"/>
      <c r="C46" s="46"/>
      <c r="D46" s="49"/>
      <c r="E46" s="48"/>
      <c r="F46" s="48"/>
      <c r="G46" s="48"/>
      <c r="L46" s="5"/>
      <c r="M46" s="5"/>
    </row>
    <row r="47" spans="1:13" s="45" customFormat="1">
      <c r="A47" s="44"/>
      <c r="C47" s="46"/>
      <c r="D47" s="49"/>
      <c r="E47" s="48"/>
      <c r="F47" s="48"/>
      <c r="G47" s="48"/>
      <c r="L47" s="5"/>
      <c r="M47" s="5"/>
    </row>
    <row r="48" spans="1:13" s="45" customFormat="1">
      <c r="A48" s="44"/>
      <c r="C48" s="46"/>
      <c r="D48" s="49"/>
      <c r="E48" s="48"/>
      <c r="F48" s="48"/>
      <c r="G48" s="48"/>
      <c r="L48" s="5"/>
      <c r="M48" s="5"/>
    </row>
    <row r="49" spans="1:13" s="45" customFormat="1">
      <c r="A49" s="44"/>
      <c r="C49" s="46"/>
      <c r="D49" s="48"/>
      <c r="E49" s="48"/>
      <c r="F49" s="48"/>
      <c r="G49" s="49"/>
      <c r="L49" s="5"/>
      <c r="M49" s="5"/>
    </row>
    <row r="50" spans="1:13" s="45" customFormat="1">
      <c r="A50" s="44"/>
      <c r="C50" s="46"/>
      <c r="D50" s="48"/>
      <c r="E50" s="48"/>
      <c r="F50" s="48"/>
      <c r="G50" s="49"/>
      <c r="L50" s="5"/>
      <c r="M50" s="5"/>
    </row>
    <row r="51" spans="1:13" s="45" customFormat="1">
      <c r="A51" s="44"/>
      <c r="C51" s="46"/>
      <c r="D51" s="48"/>
      <c r="E51" s="48"/>
      <c r="F51" s="48"/>
      <c r="G51" s="49"/>
      <c r="L51" s="5"/>
      <c r="M51" s="5"/>
    </row>
    <row r="52" spans="1:13" s="45" customFormat="1">
      <c r="A52" s="44"/>
      <c r="C52" s="46"/>
      <c r="D52" s="48"/>
      <c r="E52" s="48"/>
      <c r="F52" s="48"/>
      <c r="G52" s="49"/>
      <c r="L52" s="5"/>
      <c r="M52" s="5"/>
    </row>
    <row r="53" spans="1:13" s="45" customFormat="1">
      <c r="A53" s="44"/>
      <c r="C53" s="46"/>
      <c r="D53" s="48"/>
      <c r="E53" s="49"/>
      <c r="F53" s="48"/>
      <c r="G53" s="48"/>
      <c r="L53" s="5"/>
      <c r="M53" s="5"/>
    </row>
    <row r="54" spans="1:13" s="45" customFormat="1">
      <c r="A54" s="44"/>
      <c r="C54" s="46"/>
      <c r="D54" s="48"/>
      <c r="E54" s="49"/>
      <c r="F54" s="48"/>
      <c r="G54" s="48"/>
      <c r="L54" s="5"/>
      <c r="M54" s="5"/>
    </row>
    <row r="55" spans="1:13" s="45" customFormat="1">
      <c r="A55" s="44"/>
      <c r="C55" s="46"/>
      <c r="D55" s="49"/>
      <c r="E55" s="48"/>
      <c r="F55" s="48"/>
      <c r="G55" s="48"/>
      <c r="L55" s="5"/>
      <c r="M55" s="5"/>
    </row>
    <row r="56" spans="1:13" s="45" customFormat="1">
      <c r="A56" s="44"/>
      <c r="C56" s="46"/>
      <c r="D56" s="48"/>
      <c r="E56" s="49"/>
      <c r="F56" s="48"/>
      <c r="G56" s="48"/>
      <c r="L56" s="5"/>
      <c r="M56" s="5"/>
    </row>
    <row r="57" spans="1:13" s="45" customFormat="1">
      <c r="A57" s="44"/>
      <c r="C57" s="46"/>
      <c r="D57" s="50"/>
      <c r="E57" s="50"/>
      <c r="F57" s="48"/>
      <c r="G57" s="50"/>
      <c r="L57" s="5"/>
      <c r="M57" s="5"/>
    </row>
    <row r="58" spans="1:13" s="45" customFormat="1">
      <c r="A58" s="44"/>
      <c r="C58" s="46"/>
      <c r="D58" s="48"/>
      <c r="E58" s="48"/>
      <c r="F58" s="48"/>
      <c r="G58" s="48"/>
      <c r="L58" s="5"/>
      <c r="M58" s="5"/>
    </row>
    <row r="59" spans="1:13" s="45" customFormat="1">
      <c r="A59" s="44"/>
      <c r="C59" s="46"/>
      <c r="D59" s="47"/>
      <c r="E59" s="47"/>
      <c r="F59" s="47"/>
      <c r="G59" s="47"/>
      <c r="L59" s="5"/>
      <c r="M59" s="5"/>
    </row>
    <row r="60" spans="1:13" s="45" customFormat="1">
      <c r="A60" s="44"/>
      <c r="C60" s="46"/>
      <c r="D60" s="48"/>
      <c r="E60" s="48"/>
      <c r="F60" s="48"/>
      <c r="G60" s="48"/>
      <c r="L60" s="5"/>
      <c r="M60" s="5"/>
    </row>
    <row r="61" spans="1:13" s="45" customFormat="1">
      <c r="A61" s="44"/>
      <c r="C61" s="46"/>
      <c r="D61" s="49"/>
      <c r="E61" s="48"/>
      <c r="F61" s="48"/>
      <c r="G61" s="48"/>
      <c r="L61" s="5"/>
      <c r="M61" s="5"/>
    </row>
    <row r="62" spans="1:13" s="45" customFormat="1">
      <c r="A62" s="44"/>
      <c r="C62" s="46"/>
      <c r="D62" s="49"/>
      <c r="E62" s="48"/>
      <c r="F62" s="48"/>
      <c r="G62" s="48"/>
      <c r="L62" s="5"/>
      <c r="M62" s="5"/>
    </row>
    <row r="63" spans="1:13" s="45" customFormat="1">
      <c r="A63" s="5"/>
      <c r="C63" s="46"/>
      <c r="D63" s="48"/>
      <c r="E63" s="48"/>
      <c r="F63" s="48"/>
      <c r="G63" s="49"/>
      <c r="L63" s="5"/>
      <c r="M63" s="5"/>
    </row>
    <row r="64" spans="1:13" s="45" customFormat="1">
      <c r="A64" s="5"/>
      <c r="D64" s="50"/>
      <c r="E64" s="50"/>
      <c r="F64" s="48"/>
      <c r="G64" s="49"/>
      <c r="L64" s="5"/>
      <c r="M64" s="5"/>
    </row>
    <row r="65" spans="1:13" s="45" customFormat="1">
      <c r="A65" s="5"/>
      <c r="D65" s="48"/>
      <c r="E65" s="48"/>
      <c r="F65" s="48"/>
      <c r="G65" s="49"/>
      <c r="L65" s="5"/>
      <c r="M65" s="5"/>
    </row>
    <row r="66" spans="1:13" s="45" customFormat="1">
      <c r="A66" s="5"/>
      <c r="D66" s="47"/>
      <c r="E66" s="47"/>
      <c r="F66" s="47"/>
      <c r="G66" s="47"/>
      <c r="L66" s="5"/>
      <c r="M66" s="5"/>
    </row>
    <row r="67" spans="1:13" s="45" customFormat="1">
      <c r="A67" s="5"/>
      <c r="D67" s="48"/>
      <c r="E67" s="48"/>
      <c r="F67" s="48"/>
      <c r="G67" s="48"/>
      <c r="L67" s="5"/>
      <c r="M67" s="5"/>
    </row>
    <row r="68" spans="1:13" s="45" customFormat="1">
      <c r="A68" s="5"/>
      <c r="D68" s="49"/>
      <c r="E68" s="48"/>
      <c r="F68" s="48"/>
      <c r="G68" s="48"/>
      <c r="L68" s="5"/>
      <c r="M68" s="5"/>
    </row>
    <row r="69" spans="1:13" s="45" customFormat="1">
      <c r="A69" s="5"/>
      <c r="D69" s="49"/>
      <c r="E69" s="48"/>
      <c r="F69" s="48"/>
      <c r="G69" s="48"/>
      <c r="L69" s="5"/>
      <c r="M69" s="5"/>
    </row>
    <row r="70" spans="1:13" s="45" customFormat="1">
      <c r="A70" s="5"/>
      <c r="D70" s="48"/>
      <c r="E70" s="49"/>
      <c r="F70" s="48"/>
      <c r="G70" s="48"/>
      <c r="L70" s="5"/>
      <c r="M70" s="5"/>
    </row>
    <row r="71" spans="1:13" s="45" customFormat="1">
      <c r="A71" s="5"/>
      <c r="D71" s="47"/>
      <c r="E71" s="47"/>
      <c r="F71" s="47"/>
      <c r="G71" s="44"/>
      <c r="L71" s="5"/>
      <c r="M71" s="5"/>
    </row>
    <row r="72" spans="1:13" s="45" customFormat="1">
      <c r="A72" s="5"/>
      <c r="D72" s="47"/>
      <c r="E72" s="47"/>
      <c r="F72" s="51"/>
      <c r="G72" s="47"/>
      <c r="L72" s="5"/>
      <c r="M72" s="5"/>
    </row>
    <row r="73" spans="1:13" s="45" customFormat="1">
      <c r="A73" s="5"/>
      <c r="D73" s="48"/>
      <c r="E73" s="48"/>
      <c r="F73" s="48"/>
      <c r="G73" s="48"/>
      <c r="L73" s="5"/>
      <c r="M73" s="5"/>
    </row>
  </sheetData>
  <mergeCells count="3">
    <mergeCell ref="A2:A3"/>
    <mergeCell ref="D2:G2"/>
    <mergeCell ref="H2:K2"/>
  </mergeCells>
  <pageMargins left="0.7" right="0.7" top="0.75" bottom="0.75" header="0.3" footer="0.3"/>
  <pageSetup orientation="portrait" horizont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"/>
  <sheetViews>
    <sheetView zoomScale="136" zoomScaleNormal="136" workbookViewId="0">
      <selection activeCell="D10" sqref="D10"/>
    </sheetView>
  </sheetViews>
  <sheetFormatPr defaultColWidth="10" defaultRowHeight="23.25"/>
  <cols>
    <col min="1" max="1" width="31.375" style="74" customWidth="1"/>
    <col min="2" max="2" width="8" style="74" customWidth="1"/>
    <col min="3" max="3" width="9.25" style="74" customWidth="1"/>
    <col min="4" max="4" width="9.5" style="74" customWidth="1"/>
    <col min="5" max="5" width="9.125" style="74" customWidth="1"/>
    <col min="6" max="6" width="11.125" style="78" customWidth="1"/>
    <col min="7" max="7" width="18.25" style="77" customWidth="1"/>
    <col min="8" max="16384" width="10" style="68"/>
  </cols>
  <sheetData>
    <row r="1" spans="1:7" ht="24">
      <c r="A1" s="1385" t="s">
        <v>186</v>
      </c>
      <c r="B1" s="1385"/>
      <c r="C1" s="1385"/>
      <c r="D1" s="1385"/>
      <c r="E1" s="1385"/>
      <c r="F1" s="1385"/>
      <c r="G1" s="1385"/>
    </row>
    <row r="2" spans="1:7" ht="24" customHeight="1">
      <c r="A2" s="70" t="s">
        <v>184</v>
      </c>
      <c r="B2" s="69"/>
      <c r="C2" s="70" t="s">
        <v>206</v>
      </c>
      <c r="D2" s="93"/>
      <c r="E2" s="93"/>
      <c r="F2" s="93"/>
      <c r="G2" s="93"/>
    </row>
    <row r="3" spans="1:7" ht="16.5" customHeight="1">
      <c r="A3" s="1399"/>
      <c r="B3" s="1400"/>
      <c r="C3" s="1401"/>
      <c r="D3" s="1400"/>
      <c r="E3" s="1400"/>
      <c r="F3" s="1400"/>
      <c r="G3" s="1400"/>
    </row>
    <row r="4" spans="1:7" ht="26.25" customHeight="1">
      <c r="A4" s="1381" t="s">
        <v>0</v>
      </c>
      <c r="B4" s="1378" t="s">
        <v>61</v>
      </c>
      <c r="C4" s="1379"/>
      <c r="D4" s="1379"/>
      <c r="E4" s="1379"/>
      <c r="F4" s="1380"/>
      <c r="G4" s="1383" t="s">
        <v>62</v>
      </c>
    </row>
    <row r="5" spans="1:7" ht="24">
      <c r="A5" s="1381"/>
      <c r="B5" s="85" t="s">
        <v>2</v>
      </c>
      <c r="C5" s="85" t="s">
        <v>63</v>
      </c>
      <c r="D5" s="85" t="s">
        <v>64</v>
      </c>
      <c r="E5" s="85" t="s">
        <v>65</v>
      </c>
      <c r="F5" s="86" t="s">
        <v>66</v>
      </c>
      <c r="G5" s="1387"/>
    </row>
    <row r="6" spans="1:7" s="72" customFormat="1" ht="27.75">
      <c r="A6" s="87" t="s">
        <v>21</v>
      </c>
      <c r="B6" s="88">
        <v>6</v>
      </c>
      <c r="C6" s="89" t="e">
        <f>+'ส 1-1-ศิลป'!D11</f>
        <v>#DIV/0!</v>
      </c>
      <c r="D6" s="89">
        <f>+'ส 1-1-ศิลป'!E11</f>
        <v>0</v>
      </c>
      <c r="E6" s="89" t="e">
        <f>+'ส 1-1-ศิลป'!F11</f>
        <v>#DIV/0!</v>
      </c>
      <c r="F6" s="89" t="e">
        <f>+'ส 1-1-ศิลป'!G11</f>
        <v>#DIV/0!</v>
      </c>
      <c r="G6" s="71" t="e">
        <f>IF(F6&lt;1.51,"ต้องปรับปรุงเร่งด่วน",IF(F6&lt;2.51,"ต้องปรับปรุง",IF(F6&lt;3.51,"พอใช้",IF(F6&lt;4.51,"ดี",IF(F6&gt;=4.51,"ดีมาก")))))</f>
        <v>#DIV/0!</v>
      </c>
    </row>
    <row r="7" spans="1:7" s="73" customFormat="1" ht="27.75">
      <c r="A7" s="87" t="s">
        <v>42</v>
      </c>
      <c r="B7" s="88">
        <v>3</v>
      </c>
      <c r="C7" s="89" t="e">
        <f>+'ส 1-1-ศิลป'!D16</f>
        <v>#DIV/0!</v>
      </c>
      <c r="D7" s="89">
        <f>+'ส 1-1-ศิลป'!E16</f>
        <v>0</v>
      </c>
      <c r="E7" s="89" t="e">
        <f>+'ส 1-1-ศิลป'!F16</f>
        <v>#DIV/0!</v>
      </c>
      <c r="F7" s="89" t="e">
        <f>+'ส 1-1-ศิลป'!G16</f>
        <v>#DIV/0!</v>
      </c>
      <c r="G7" s="71" t="e">
        <f>IF(F7&lt;1.51,"ต้องปรับปรุงเร่งด่วน",IF(F7&lt;2.51,"ต้องปรับปรุง",IF(F7&lt;3.51,"พอใช้",IF(F7&lt;4.51,"ดี",IF(F7&gt;=4.51,"ดีมาก")))))</f>
        <v>#DIV/0!</v>
      </c>
    </row>
    <row r="8" spans="1:7" s="73" customFormat="1" ht="27.75">
      <c r="A8" s="87" t="s">
        <v>49</v>
      </c>
      <c r="B8" s="88">
        <v>1</v>
      </c>
      <c r="C8" s="89">
        <v>0</v>
      </c>
      <c r="D8" s="89">
        <f>+'ส 1-1-ศิลป'!E19</f>
        <v>0</v>
      </c>
      <c r="E8" s="89">
        <v>0</v>
      </c>
      <c r="F8" s="89">
        <f>+'ส 1-1-ศิลป'!G19</f>
        <v>0</v>
      </c>
      <c r="G8" s="71" t="str">
        <f t="shared" ref="G8:G11" si="0">IF(F8&lt;1.51,"ต้องปรับปรุงเร่งด่วน",IF(F8&lt;2.51,"ต้องปรับปรุง",IF(F8&lt;3.51,"พอใช้",IF(F8&lt;4.51,"ดี",IF(F8&gt;=4.51,"ดีมาก")))))</f>
        <v>ต้องปรับปรุงเร่งด่วน</v>
      </c>
    </row>
    <row r="9" spans="1:7" s="73" customFormat="1" ht="27.75">
      <c r="A9" s="87" t="s">
        <v>52</v>
      </c>
      <c r="B9" s="88">
        <v>1</v>
      </c>
      <c r="C9" s="89">
        <v>0</v>
      </c>
      <c r="D9" s="89">
        <f>+'ส 1-1-ศิลป'!E22</f>
        <v>0</v>
      </c>
      <c r="E9" s="89">
        <v>0</v>
      </c>
      <c r="F9" s="89">
        <f>+'ส 1-1-ศิลป'!G22</f>
        <v>0</v>
      </c>
      <c r="G9" s="71" t="str">
        <f t="shared" si="0"/>
        <v>ต้องปรับปรุงเร่งด่วน</v>
      </c>
    </row>
    <row r="10" spans="1:7" s="73" customFormat="1" ht="27.75">
      <c r="A10" s="90" t="s">
        <v>55</v>
      </c>
      <c r="B10" s="91">
        <v>2</v>
      </c>
      <c r="C10" s="92">
        <v>0</v>
      </c>
      <c r="D10" s="92">
        <f>+'ส 1-1-ศิลป'!E26</f>
        <v>0</v>
      </c>
      <c r="E10" s="92">
        <v>0</v>
      </c>
      <c r="F10" s="92">
        <f>+'ส 1-1-ศิลป'!G26</f>
        <v>0</v>
      </c>
      <c r="G10" s="84" t="str">
        <f t="shared" si="0"/>
        <v>ต้องปรับปรุงเร่งด่วน</v>
      </c>
    </row>
    <row r="11" spans="1:7" ht="24">
      <c r="A11" s="94" t="s">
        <v>67</v>
      </c>
      <c r="B11" s="94">
        <v>13</v>
      </c>
      <c r="C11" s="95" t="e">
        <f>+'ส 1-1-ศิลป'!D27</f>
        <v>#DIV/0!</v>
      </c>
      <c r="D11" s="95">
        <f>+'ส 1-1-ศิลป'!E27</f>
        <v>0</v>
      </c>
      <c r="E11" s="95" t="e">
        <f>+'ส 1-1-ศิลป'!F27</f>
        <v>#DIV/0!</v>
      </c>
      <c r="F11" s="95" t="e">
        <f>+'ส 1-1-ศิลป'!G27</f>
        <v>#DIV/0!</v>
      </c>
      <c r="G11" s="96" t="e">
        <f t="shared" si="0"/>
        <v>#DIV/0!</v>
      </c>
    </row>
    <row r="12" spans="1:7">
      <c r="C12" s="75"/>
      <c r="D12" s="75"/>
      <c r="E12" s="75"/>
      <c r="F12" s="76"/>
    </row>
  </sheetData>
  <sheetProtection password="CEE3" sheet="1" objects="1" scenarios="1"/>
  <mergeCells count="5">
    <mergeCell ref="A1:G1"/>
    <mergeCell ref="A3:G3"/>
    <mergeCell ref="A4:A5"/>
    <mergeCell ref="B4:F4"/>
    <mergeCell ref="G4:G5"/>
  </mergeCells>
  <conditionalFormatting sqref="G6:G11">
    <cfRule type="cellIs" dxfId="846" priority="1" stopIfTrue="1" operator="equal">
      <formula>"ต้องปรับปรุงเร่งด่วน"</formula>
    </cfRule>
    <cfRule type="cellIs" dxfId="845" priority="2" stopIfTrue="1" operator="equal">
      <formula>"ต้องปรับปรุง"</formula>
    </cfRule>
    <cfRule type="cellIs" dxfId="844" priority="3" stopIfTrue="1" operator="equal">
      <formula>"ต้องปรับปรุงเร่งด่วน"</formula>
    </cfRule>
    <cfRule type="cellIs" dxfId="843" priority="4" stopIfTrue="1" operator="equal">
      <formula>"ต้องปรับปรุงเร่งด่วน"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M73"/>
  <sheetViews>
    <sheetView zoomScale="70" zoomScaleNormal="70" workbookViewId="0">
      <pane xSplit="1" ySplit="3" topLeftCell="B17" activePane="bottomRight" state="frozen"/>
      <selection activeCell="H15" sqref="H15"/>
      <selection pane="topRight" activeCell="H15" sqref="H15"/>
      <selection pane="bottomLeft" activeCell="H15" sqref="H15"/>
      <selection pane="bottomRight" activeCell="C26" sqref="C26"/>
    </sheetView>
  </sheetViews>
  <sheetFormatPr defaultColWidth="10" defaultRowHeight="21.75"/>
  <cols>
    <col min="1" max="1" width="35.375" style="5" customWidth="1"/>
    <col min="2" max="2" width="8.375" style="45" customWidth="1"/>
    <col min="3" max="3" width="12.375" style="45" customWidth="1"/>
    <col min="4" max="4" width="9" style="52" customWidth="1"/>
    <col min="5" max="7" width="10" style="52"/>
    <col min="8" max="11" width="10" style="45"/>
    <col min="12" max="16384" width="10" style="5"/>
  </cols>
  <sheetData>
    <row r="1" spans="1:13" s="1" customFormat="1" ht="27.75">
      <c r="A1" s="1" t="s">
        <v>68</v>
      </c>
      <c r="B1" s="2" t="str">
        <f>+'ส1-ศิลป'!C2</f>
        <v>คณะศิลปศาสตร์</v>
      </c>
      <c r="C1" s="3"/>
      <c r="D1" s="4"/>
      <c r="E1" s="4"/>
      <c r="F1" s="4"/>
      <c r="G1" s="4"/>
      <c r="H1" s="3"/>
      <c r="I1" s="3"/>
      <c r="J1" s="3"/>
      <c r="K1" s="3"/>
    </row>
    <row r="2" spans="1:13">
      <c r="A2" s="1390" t="s">
        <v>69</v>
      </c>
      <c r="B2" s="56" t="s">
        <v>70</v>
      </c>
      <c r="C2" s="57" t="str">
        <f>+B1</f>
        <v>คณะศิลปศาสตร์</v>
      </c>
      <c r="D2" s="1393" t="s">
        <v>72</v>
      </c>
      <c r="E2" s="1394"/>
      <c r="F2" s="1394"/>
      <c r="G2" s="1395"/>
      <c r="H2" s="1393" t="s">
        <v>73</v>
      </c>
      <c r="I2" s="1394"/>
      <c r="J2" s="1394"/>
      <c r="K2" s="1395"/>
    </row>
    <row r="3" spans="1:13">
      <c r="A3" s="1392"/>
      <c r="B3" s="54"/>
      <c r="C3" s="57" t="s">
        <v>74</v>
      </c>
      <c r="D3" s="7" t="s">
        <v>75</v>
      </c>
      <c r="E3" s="7" t="s">
        <v>76</v>
      </c>
      <c r="F3" s="7" t="s">
        <v>77</v>
      </c>
      <c r="G3" s="7" t="s">
        <v>66</v>
      </c>
      <c r="H3" s="7" t="s">
        <v>75</v>
      </c>
      <c r="I3" s="7" t="s">
        <v>76</v>
      </c>
      <c r="J3" s="7" t="s">
        <v>77</v>
      </c>
      <c r="K3" s="7" t="s">
        <v>66</v>
      </c>
    </row>
    <row r="4" spans="1:13" s="13" customFormat="1" ht="27.75">
      <c r="A4" s="8" t="str">
        <f>+'ส1-ศิลป'!A6</f>
        <v>1. การผลิตบัณฑิต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12"/>
    </row>
    <row r="5" spans="1:13" s="22" customFormat="1" ht="43.5">
      <c r="A5" s="14" t="s">
        <v>111</v>
      </c>
      <c r="B5" s="15">
        <f>[1]เป้าหมาย!B5</f>
        <v>1</v>
      </c>
      <c r="C5" s="16" t="e">
        <f>+'3.1ผลงานคณะ'!AU8</f>
        <v>#DIV/0!</v>
      </c>
      <c r="D5" s="17"/>
      <c r="E5" s="17"/>
      <c r="F5" s="17" t="e">
        <f>+C5</f>
        <v>#DIV/0!</v>
      </c>
      <c r="G5" s="18" t="e">
        <f t="shared" ref="G5:G10" si="0">SUM(D5:F5)</f>
        <v>#DIV/0!</v>
      </c>
      <c r="H5" s="19"/>
      <c r="I5" s="19"/>
      <c r="J5" s="19">
        <v>1</v>
      </c>
      <c r="K5" s="20">
        <f>SUM(H5:J5)</f>
        <v>1</v>
      </c>
      <c r="L5" s="21"/>
      <c r="M5" s="21"/>
    </row>
    <row r="6" spans="1:13" s="22" customFormat="1" ht="27.75">
      <c r="A6" s="14" t="s">
        <v>188</v>
      </c>
      <c r="B6" s="15">
        <v>1</v>
      </c>
      <c r="C6" s="97" t="e">
        <f>+'3.1ผลงานคณะ'!AU14</f>
        <v>#DIV/0!</v>
      </c>
      <c r="D6" s="17" t="e">
        <f>C6</f>
        <v>#DIV/0!</v>
      </c>
      <c r="E6" s="83"/>
      <c r="F6" s="17"/>
      <c r="G6" s="18" t="e">
        <f t="shared" si="0"/>
        <v>#DIV/0!</v>
      </c>
      <c r="H6" s="19">
        <v>1</v>
      </c>
      <c r="I6" s="83"/>
      <c r="J6" s="19"/>
      <c r="K6" s="20">
        <f>SUM(H6:J6)</f>
        <v>1</v>
      </c>
      <c r="L6" s="21"/>
      <c r="M6" s="21"/>
    </row>
    <row r="7" spans="1:13" s="22" customFormat="1" ht="27.75">
      <c r="A7" s="14" t="s">
        <v>189</v>
      </c>
      <c r="B7" s="15">
        <v>1</v>
      </c>
      <c r="C7" s="97" t="e">
        <f>+'3.1ผลงานคณะ'!AU22</f>
        <v>#DIV/0!</v>
      </c>
      <c r="D7" s="17" t="e">
        <f>C7</f>
        <v>#DIV/0!</v>
      </c>
      <c r="E7" s="83"/>
      <c r="F7" s="17"/>
      <c r="G7" s="18" t="e">
        <f t="shared" si="0"/>
        <v>#DIV/0!</v>
      </c>
      <c r="H7" s="19">
        <v>1</v>
      </c>
      <c r="I7" s="83"/>
      <c r="J7" s="19"/>
      <c r="K7" s="20">
        <f>SUM(H7:J7)</f>
        <v>1</v>
      </c>
      <c r="L7" s="21"/>
      <c r="M7" s="21"/>
    </row>
    <row r="8" spans="1:13" s="22" customFormat="1" ht="43.5">
      <c r="A8" s="14" t="s">
        <v>190</v>
      </c>
      <c r="B8" s="15">
        <v>1</v>
      </c>
      <c r="C8" s="97" t="e">
        <f>+'3.1ผลงานคณะ'!AU29</f>
        <v>#DIV/0!</v>
      </c>
      <c r="D8" s="17" t="e">
        <f>C8</f>
        <v>#DIV/0!</v>
      </c>
      <c r="E8" s="83"/>
      <c r="F8" s="17"/>
      <c r="G8" s="18" t="e">
        <f t="shared" si="0"/>
        <v>#DIV/0!</v>
      </c>
      <c r="H8" s="19">
        <v>1</v>
      </c>
      <c r="I8" s="83"/>
      <c r="J8" s="19"/>
      <c r="K8" s="20">
        <f>SUM(H8:J8)</f>
        <v>1</v>
      </c>
      <c r="L8" s="21"/>
      <c r="M8" s="21"/>
    </row>
    <row r="9" spans="1:13" s="22" customFormat="1" ht="27.75">
      <c r="A9" s="14" t="s">
        <v>191</v>
      </c>
      <c r="B9" s="15">
        <v>1</v>
      </c>
      <c r="C9" s="97">
        <f>+'3.1ผลงานคณะ'!AU43</f>
        <v>0</v>
      </c>
      <c r="D9" s="17"/>
      <c r="E9" s="17">
        <f t="shared" ref="E9:E10" si="1">C9</f>
        <v>0</v>
      </c>
      <c r="F9" s="17"/>
      <c r="G9" s="18">
        <f t="shared" si="0"/>
        <v>0</v>
      </c>
      <c r="H9" s="19"/>
      <c r="I9" s="19">
        <v>1</v>
      </c>
      <c r="J9" s="19"/>
      <c r="K9" s="20">
        <f t="shared" ref="K9:K10" si="2">SUM(H9:J9)</f>
        <v>1</v>
      </c>
      <c r="L9" s="21"/>
      <c r="M9" s="21"/>
    </row>
    <row r="10" spans="1:13" s="22" customFormat="1" ht="27.75">
      <c r="A10" s="14" t="s">
        <v>192</v>
      </c>
      <c r="B10" s="15">
        <v>1</v>
      </c>
      <c r="C10" s="97">
        <f>+'3.1ผลงานคณะ'!AU55</f>
        <v>0</v>
      </c>
      <c r="D10" s="17"/>
      <c r="E10" s="17">
        <f t="shared" si="1"/>
        <v>0</v>
      </c>
      <c r="F10" s="17"/>
      <c r="G10" s="18">
        <f t="shared" si="0"/>
        <v>0</v>
      </c>
      <c r="H10" s="19"/>
      <c r="I10" s="19">
        <v>1</v>
      </c>
      <c r="J10" s="19"/>
      <c r="K10" s="20">
        <f t="shared" si="2"/>
        <v>1</v>
      </c>
      <c r="L10" s="21"/>
      <c r="M10" s="21"/>
    </row>
    <row r="11" spans="1:13" s="29" customFormat="1" ht="27.75">
      <c r="A11" s="23" t="s">
        <v>78</v>
      </c>
      <c r="B11" s="24">
        <f>SUM(B5:B10)</f>
        <v>6</v>
      </c>
      <c r="C11" s="25" t="e">
        <f>SUM(C5:C10)/B11</f>
        <v>#DIV/0!</v>
      </c>
      <c r="D11" s="26" t="e">
        <f>SUM(D5:D10)/H11</f>
        <v>#DIV/0!</v>
      </c>
      <c r="E11" s="26">
        <f>SUM(E5:E10)/I11</f>
        <v>0</v>
      </c>
      <c r="F11" s="26" t="e">
        <f>SUM(F5:F10)/J11</f>
        <v>#DIV/0!</v>
      </c>
      <c r="G11" s="26" t="e">
        <f>SUM(G5:G10)/K11</f>
        <v>#DIV/0!</v>
      </c>
      <c r="H11" s="27">
        <f>SUM(H5:H10)</f>
        <v>3</v>
      </c>
      <c r="I11" s="27">
        <f>SUM(I5:I10)</f>
        <v>2</v>
      </c>
      <c r="J11" s="27">
        <f>SUM(J5:J10)</f>
        <v>1</v>
      </c>
      <c r="K11" s="27">
        <f>SUM(K5:K10)</f>
        <v>6</v>
      </c>
      <c r="L11" s="28"/>
      <c r="M11" s="28"/>
    </row>
    <row r="12" spans="1:13" s="13" customFormat="1" ht="27.75">
      <c r="A12" s="8" t="str">
        <f>+'ส1-ศิลป'!A7</f>
        <v>2. การวิจัย</v>
      </c>
      <c r="B12" s="30"/>
      <c r="C12" s="31"/>
      <c r="D12" s="32"/>
      <c r="E12" s="32"/>
      <c r="F12" s="32"/>
      <c r="G12" s="32"/>
      <c r="H12" s="33"/>
      <c r="I12" s="33"/>
      <c r="J12" s="33"/>
      <c r="K12" s="33"/>
      <c r="L12" s="12"/>
      <c r="M12" s="12"/>
    </row>
    <row r="13" spans="1:13" s="22" customFormat="1" ht="43.5">
      <c r="A13" s="14" t="s">
        <v>193</v>
      </c>
      <c r="B13" s="15">
        <v>1</v>
      </c>
      <c r="C13" s="34">
        <f>+'3.1ผลงานคณะ'!AU68</f>
        <v>0</v>
      </c>
      <c r="D13" s="17"/>
      <c r="E13" s="17">
        <f>+C13</f>
        <v>0</v>
      </c>
      <c r="F13" s="17"/>
      <c r="G13" s="18">
        <f t="shared" ref="G13:G14" si="3">SUM(D13:F13)</f>
        <v>0</v>
      </c>
      <c r="H13" s="19"/>
      <c r="I13" s="19">
        <v>1</v>
      </c>
      <c r="J13" s="19"/>
      <c r="K13" s="20">
        <f>SUM(H13:J13)</f>
        <v>1</v>
      </c>
      <c r="L13" s="21"/>
      <c r="M13" s="21"/>
    </row>
    <row r="14" spans="1:13" s="22" customFormat="1" ht="27.75">
      <c r="A14" s="14" t="s">
        <v>194</v>
      </c>
      <c r="B14" s="15">
        <v>1</v>
      </c>
      <c r="C14" s="35" t="e">
        <f>+'3.1ผลงานคณะ'!AU79</f>
        <v>#DIV/0!</v>
      </c>
      <c r="D14" s="17" t="e">
        <f>C14</f>
        <v>#DIV/0!</v>
      </c>
      <c r="E14" s="17"/>
      <c r="F14" s="17"/>
      <c r="G14" s="18" t="e">
        <f t="shared" si="3"/>
        <v>#DIV/0!</v>
      </c>
      <c r="H14" s="19">
        <v>1</v>
      </c>
      <c r="I14" s="19"/>
      <c r="J14" s="19"/>
      <c r="K14" s="20">
        <f>SUM(H14:J14)</f>
        <v>1</v>
      </c>
      <c r="L14" s="21"/>
      <c r="M14" s="21"/>
    </row>
    <row r="15" spans="1:13" s="22" customFormat="1" ht="27.75">
      <c r="A15" s="14" t="s">
        <v>195</v>
      </c>
      <c r="B15" s="15">
        <v>1</v>
      </c>
      <c r="C15" s="35" t="e">
        <f>+'3.1ผลงานคณะ'!AU86</f>
        <v>#DIV/0!</v>
      </c>
      <c r="E15" s="17"/>
      <c r="F15" s="17" t="e">
        <f>C15</f>
        <v>#DIV/0!</v>
      </c>
      <c r="G15" s="18" t="e">
        <f>SUM(D15:F15)</f>
        <v>#DIV/0!</v>
      </c>
      <c r="I15" s="19"/>
      <c r="J15" s="19">
        <v>1</v>
      </c>
      <c r="K15" s="20">
        <f>SUM(H15:J15)</f>
        <v>1</v>
      </c>
      <c r="L15" s="21"/>
      <c r="M15" s="21"/>
    </row>
    <row r="16" spans="1:13" s="29" customFormat="1" ht="27.75">
      <c r="A16" s="23" t="s">
        <v>78</v>
      </c>
      <c r="B16" s="24">
        <f>SUM(B13:B15)</f>
        <v>3</v>
      </c>
      <c r="C16" s="25" t="e">
        <f>SUM(C13:C15)/B16</f>
        <v>#DIV/0!</v>
      </c>
      <c r="D16" s="26" t="e">
        <f>SUM(D13:D15)/H16</f>
        <v>#DIV/0!</v>
      </c>
      <c r="E16" s="26">
        <f>SUM(E13:E15)/I16</f>
        <v>0</v>
      </c>
      <c r="F16" s="26" t="e">
        <f>SUM(F13:F15)/J16</f>
        <v>#DIV/0!</v>
      </c>
      <c r="G16" s="26" t="e">
        <f>SUM(G13:G15)/K16</f>
        <v>#DIV/0!</v>
      </c>
      <c r="H16" s="27">
        <f>SUM(H13:H15)</f>
        <v>1</v>
      </c>
      <c r="I16" s="27">
        <f>SUM(I13:I15)</f>
        <v>1</v>
      </c>
      <c r="J16" s="27">
        <f>SUM(J13:J15)</f>
        <v>1</v>
      </c>
      <c r="K16" s="27">
        <f>SUM(K13:K15)</f>
        <v>3</v>
      </c>
      <c r="L16" s="28"/>
      <c r="M16" s="28"/>
    </row>
    <row r="17" spans="1:13" s="43" customFormat="1" ht="27.75">
      <c r="A17" s="8" t="str">
        <f>+'ส1-ศิลป'!A8</f>
        <v>3. การบริการวิชาการ</v>
      </c>
      <c r="B17" s="39"/>
      <c r="C17" s="40"/>
      <c r="D17" s="32"/>
      <c r="E17" s="32"/>
      <c r="F17" s="32"/>
      <c r="G17" s="32"/>
      <c r="H17" s="41"/>
      <c r="I17" s="41"/>
      <c r="J17" s="41"/>
      <c r="K17" s="41"/>
      <c r="L17" s="42"/>
      <c r="M17" s="42"/>
    </row>
    <row r="18" spans="1:13" ht="27.75">
      <c r="A18" s="14" t="s">
        <v>196</v>
      </c>
      <c r="B18" s="36">
        <v>1</v>
      </c>
      <c r="C18" s="37">
        <f>+'3.1ผลงานคณะ'!AU130</f>
        <v>0</v>
      </c>
      <c r="D18" s="17"/>
      <c r="E18" s="17">
        <f>C18</f>
        <v>0</v>
      </c>
      <c r="F18" s="17"/>
      <c r="G18" s="18">
        <f>SUM(D18:F18)</f>
        <v>0</v>
      </c>
      <c r="H18" s="38"/>
      <c r="I18" s="38">
        <v>1</v>
      </c>
      <c r="J18" s="38"/>
      <c r="K18" s="20">
        <f>SUM(H18:J18)</f>
        <v>1</v>
      </c>
      <c r="L18" s="1"/>
      <c r="M18" s="1"/>
    </row>
    <row r="19" spans="1:13" s="29" customFormat="1" ht="27.75">
      <c r="A19" s="23" t="s">
        <v>78</v>
      </c>
      <c r="B19" s="24">
        <f>SUM(B18:B18)</f>
        <v>1</v>
      </c>
      <c r="C19" s="25">
        <f>SUM(C18:C18)/B19</f>
        <v>0</v>
      </c>
      <c r="D19" s="26" t="e">
        <f>SUM(D18:D18)/H19</f>
        <v>#DIV/0!</v>
      </c>
      <c r="E19" s="26">
        <f>SUM(E18:E18)/I19</f>
        <v>0</v>
      </c>
      <c r="F19" s="26" t="e">
        <f>SUM(F18:F18)/J19</f>
        <v>#DIV/0!</v>
      </c>
      <c r="G19" s="26">
        <f>SUM(G18:G18)/K19</f>
        <v>0</v>
      </c>
      <c r="H19" s="27">
        <f>SUM(H18:H18)</f>
        <v>0</v>
      </c>
      <c r="I19" s="27">
        <f>SUM(I18:I18)</f>
        <v>1</v>
      </c>
      <c r="J19" s="27">
        <f>SUM(J18:J18)</f>
        <v>0</v>
      </c>
      <c r="K19" s="27">
        <f>SUM(K18:K18)</f>
        <v>1</v>
      </c>
      <c r="L19" s="28"/>
      <c r="M19" s="28"/>
    </row>
    <row r="20" spans="1:13" s="43" customFormat="1" ht="27.75">
      <c r="A20" s="8" t="str">
        <f>+'ส1-ศิลป'!A9</f>
        <v xml:space="preserve">4. การทำนุบำรุงศิลปะและวัฒนธรรม  </v>
      </c>
      <c r="B20" s="39"/>
      <c r="C20" s="40"/>
      <c r="D20" s="32"/>
      <c r="E20" s="32"/>
      <c r="F20" s="32"/>
      <c r="G20" s="32"/>
      <c r="H20" s="41"/>
      <c r="I20" s="41"/>
      <c r="J20" s="41"/>
      <c r="K20" s="41"/>
      <c r="L20" s="42"/>
      <c r="M20" s="42"/>
    </row>
    <row r="21" spans="1:13" ht="27.75">
      <c r="A21" s="14" t="s">
        <v>197</v>
      </c>
      <c r="B21" s="36">
        <v>1</v>
      </c>
      <c r="C21" s="37">
        <f>+'3.1ผลงานคณะ'!AU138</f>
        <v>0</v>
      </c>
      <c r="D21" s="17"/>
      <c r="E21" s="17">
        <f>C21</f>
        <v>0</v>
      </c>
      <c r="F21" s="17"/>
      <c r="G21" s="18">
        <f t="shared" ref="G21" si="4">SUM(D21:F21)</f>
        <v>0</v>
      </c>
      <c r="H21" s="38"/>
      <c r="I21" s="38">
        <v>1</v>
      </c>
      <c r="J21" s="38"/>
      <c r="K21" s="20">
        <f t="shared" ref="K21" si="5">SUM(H21:J21)</f>
        <v>1</v>
      </c>
      <c r="L21" s="1"/>
      <c r="M21" s="1"/>
    </row>
    <row r="22" spans="1:13" s="29" customFormat="1" ht="27.75">
      <c r="A22" s="23" t="s">
        <v>78</v>
      </c>
      <c r="B22" s="24">
        <f>SUM(B21:B21)</f>
        <v>1</v>
      </c>
      <c r="C22" s="25">
        <f>SUM(C21:C21)/B22</f>
        <v>0</v>
      </c>
      <c r="D22" s="26" t="e">
        <f>SUM(D21:D21)/H22</f>
        <v>#DIV/0!</v>
      </c>
      <c r="E22" s="26">
        <f>SUM(E21:E21)/I22</f>
        <v>0</v>
      </c>
      <c r="F22" s="26" t="e">
        <f>SUM(F21:F21)/J22</f>
        <v>#DIV/0!</v>
      </c>
      <c r="G22" s="26">
        <f>SUM(G21:G21)/K22</f>
        <v>0</v>
      </c>
      <c r="H22" s="27">
        <f>SUM(H21:H21)</f>
        <v>0</v>
      </c>
      <c r="I22" s="27">
        <f>SUM(I21:I21)</f>
        <v>1</v>
      </c>
      <c r="J22" s="27">
        <f>SUM(J21:J21)</f>
        <v>0</v>
      </c>
      <c r="K22" s="27">
        <f>SUM(K21:K21)</f>
        <v>1</v>
      </c>
      <c r="L22" s="28"/>
      <c r="M22" s="28"/>
    </row>
    <row r="23" spans="1:13" s="43" customFormat="1" ht="27.75">
      <c r="A23" s="8" t="str">
        <f>+'ส1-ศิลป'!A10</f>
        <v>5. การบริหารจัดการ</v>
      </c>
      <c r="B23" s="39"/>
      <c r="C23" s="40"/>
      <c r="D23" s="32"/>
      <c r="E23" s="32"/>
      <c r="F23" s="32"/>
      <c r="G23" s="32"/>
      <c r="H23" s="41"/>
      <c r="I23" s="41"/>
      <c r="J23" s="41"/>
      <c r="K23" s="41"/>
      <c r="L23" s="42"/>
      <c r="M23" s="42"/>
    </row>
    <row r="24" spans="1:13" ht="65.25">
      <c r="A24" s="14" t="s">
        <v>198</v>
      </c>
      <c r="B24" s="36">
        <v>1</v>
      </c>
      <c r="C24" s="37">
        <f>+'3.1ผลงานคณะ'!AU147</f>
        <v>0</v>
      </c>
      <c r="D24" s="17"/>
      <c r="E24" s="17">
        <f>C24</f>
        <v>0</v>
      </c>
      <c r="F24" s="17"/>
      <c r="G24" s="18">
        <f>SUM(D24:F24)</f>
        <v>0</v>
      </c>
      <c r="H24" s="38"/>
      <c r="I24" s="38">
        <v>1</v>
      </c>
      <c r="J24" s="38"/>
      <c r="K24" s="20">
        <f>SUM(H24:J24)</f>
        <v>1</v>
      </c>
      <c r="L24" s="1"/>
      <c r="M24" s="1"/>
    </row>
    <row r="25" spans="1:13" ht="27.75">
      <c r="A25" s="14" t="s">
        <v>199</v>
      </c>
      <c r="B25" s="36">
        <v>1</v>
      </c>
      <c r="C25" s="37">
        <f>+'3.1ผลงานคณะ'!AU155</f>
        <v>0</v>
      </c>
      <c r="D25" s="17"/>
      <c r="E25" s="17">
        <f>C25</f>
        <v>0</v>
      </c>
      <c r="F25" s="17"/>
      <c r="G25" s="18">
        <f>SUM(D25:F25)</f>
        <v>0</v>
      </c>
      <c r="H25" s="38"/>
      <c r="I25" s="38">
        <v>1</v>
      </c>
      <c r="J25" s="38"/>
      <c r="K25" s="20">
        <f>SUM(H25:J25)</f>
        <v>1</v>
      </c>
      <c r="L25" s="1"/>
      <c r="M25" s="1"/>
    </row>
    <row r="26" spans="1:13" s="29" customFormat="1" ht="27.75">
      <c r="A26" s="23" t="s">
        <v>78</v>
      </c>
      <c r="B26" s="24">
        <f>SUM(B24:B25)</f>
        <v>2</v>
      </c>
      <c r="C26" s="25">
        <f>SUM(C24:C25)/B26</f>
        <v>0</v>
      </c>
      <c r="D26" s="26" t="e">
        <f>SUM(D24:D25)/H26</f>
        <v>#DIV/0!</v>
      </c>
      <c r="E26" s="26">
        <f>SUM(E24:E25)/I26</f>
        <v>0</v>
      </c>
      <c r="F26" s="26" t="e">
        <f>SUM(F24:F25)/J26</f>
        <v>#DIV/0!</v>
      </c>
      <c r="G26" s="26">
        <f>SUM(G24:G25)/K26</f>
        <v>0</v>
      </c>
      <c r="H26" s="27">
        <f>SUM(H24:H25)</f>
        <v>0</v>
      </c>
      <c r="I26" s="27">
        <f>SUM(I24:I25)</f>
        <v>2</v>
      </c>
      <c r="J26" s="27">
        <f>SUM(J24:J25)</f>
        <v>0</v>
      </c>
      <c r="K26" s="27">
        <f>SUM(K24:K25)</f>
        <v>2</v>
      </c>
      <c r="L26" s="28"/>
      <c r="M26" s="28"/>
    </row>
    <row r="27" spans="1:13" s="29" customFormat="1" ht="27.75">
      <c r="A27" s="79" t="s">
        <v>79</v>
      </c>
      <c r="B27" s="80">
        <f>SUM(B11,B16,B19,B22,B26)</f>
        <v>13</v>
      </c>
      <c r="C27" s="81" t="e">
        <f>SUM(C5:C10,C13:C15,C18,C21,C24:C25)/B27</f>
        <v>#DIV/0!</v>
      </c>
      <c r="D27" s="81" t="e">
        <f>SUM(D5:D10,D13:D15,D18,D21,D24:D25)/H27</f>
        <v>#DIV/0!</v>
      </c>
      <c r="E27" s="81">
        <f>SUM(E5:E10,E13:E15,E18,E21,E24:E25)/I27</f>
        <v>0</v>
      </c>
      <c r="F27" s="81" t="e">
        <f>SUM(F5:F10,F13:F15,F18,F21,F24:F25)/J27</f>
        <v>#DIV/0!</v>
      </c>
      <c r="G27" s="81" t="e">
        <f>SUM(G5:G10,G13:G15,G18,G21,G24:G25)/K27</f>
        <v>#DIV/0!</v>
      </c>
      <c r="H27" s="80">
        <f t="shared" ref="H27:J27" si="6">SUM(H11,H16,H19,H22,H26)</f>
        <v>4</v>
      </c>
      <c r="I27" s="82">
        <f>SUM(I11,I16,I19,I22,I26)</f>
        <v>7</v>
      </c>
      <c r="J27" s="80">
        <f t="shared" si="6"/>
        <v>2</v>
      </c>
      <c r="K27" s="82">
        <f>SUM(K11,K16,K19,K22,K26)</f>
        <v>13</v>
      </c>
      <c r="L27" s="28"/>
      <c r="M27" s="28"/>
    </row>
    <row r="28" spans="1:13">
      <c r="A28" s="44"/>
      <c r="C28" s="46"/>
      <c r="D28" s="47"/>
      <c r="E28" s="47"/>
      <c r="F28" s="47"/>
      <c r="G28" s="47"/>
    </row>
    <row r="29" spans="1:13">
      <c r="A29" s="44"/>
      <c r="C29" s="46"/>
      <c r="D29" s="48"/>
      <c r="E29" s="48"/>
      <c r="F29" s="48"/>
      <c r="G29" s="48"/>
    </row>
    <row r="30" spans="1:13">
      <c r="A30" s="44"/>
      <c r="C30" s="46"/>
      <c r="D30" s="49"/>
      <c r="E30" s="48"/>
      <c r="F30" s="48"/>
      <c r="G30" s="48"/>
    </row>
    <row r="31" spans="1:13">
      <c r="A31" s="44"/>
      <c r="C31" s="46"/>
      <c r="D31" s="48"/>
      <c r="E31" s="48"/>
      <c r="F31" s="48"/>
      <c r="G31" s="48"/>
    </row>
    <row r="32" spans="1:13" s="45" customFormat="1">
      <c r="A32" s="44"/>
      <c r="C32" s="46"/>
      <c r="D32" s="48"/>
      <c r="E32" s="48"/>
      <c r="F32" s="48"/>
      <c r="G32" s="49"/>
      <c r="L32" s="5"/>
      <c r="M32" s="5"/>
    </row>
    <row r="33" spans="1:13" s="45" customFormat="1">
      <c r="A33" s="44"/>
      <c r="C33" s="46"/>
      <c r="D33" s="48"/>
      <c r="E33" s="49"/>
      <c r="F33" s="48"/>
      <c r="G33" s="48"/>
      <c r="L33" s="5"/>
      <c r="M33" s="5"/>
    </row>
    <row r="34" spans="1:13" s="45" customFormat="1">
      <c r="A34" s="44"/>
      <c r="C34" s="46"/>
      <c r="D34" s="48"/>
      <c r="E34" s="48"/>
      <c r="F34" s="48"/>
      <c r="G34" s="49"/>
      <c r="L34" s="5"/>
      <c r="M34" s="5"/>
    </row>
    <row r="35" spans="1:13" s="45" customFormat="1">
      <c r="A35" s="44"/>
      <c r="C35" s="46"/>
      <c r="D35" s="48"/>
      <c r="E35" s="48"/>
      <c r="F35" s="48"/>
      <c r="G35" s="48"/>
      <c r="L35" s="5"/>
      <c r="M35" s="5"/>
    </row>
    <row r="36" spans="1:13" s="45" customFormat="1">
      <c r="A36" s="44"/>
      <c r="C36" s="46"/>
      <c r="D36" s="48"/>
      <c r="E36" s="49"/>
      <c r="F36" s="48"/>
      <c r="G36" s="48"/>
      <c r="L36" s="5"/>
      <c r="M36" s="5"/>
    </row>
    <row r="37" spans="1:13" s="45" customFormat="1">
      <c r="A37" s="44"/>
      <c r="C37" s="46"/>
      <c r="D37" s="47"/>
      <c r="E37" s="47"/>
      <c r="F37" s="47"/>
      <c r="G37" s="47"/>
      <c r="L37" s="5"/>
      <c r="M37" s="5"/>
    </row>
    <row r="38" spans="1:13" s="45" customFormat="1">
      <c r="A38" s="44"/>
      <c r="C38" s="46"/>
      <c r="D38" s="48"/>
      <c r="E38" s="48"/>
      <c r="F38" s="48"/>
      <c r="G38" s="48"/>
      <c r="L38" s="5"/>
      <c r="M38" s="5"/>
    </row>
    <row r="39" spans="1:13" s="45" customFormat="1">
      <c r="A39" s="44"/>
      <c r="C39" s="46"/>
      <c r="D39" s="49"/>
      <c r="E39" s="48"/>
      <c r="F39" s="48"/>
      <c r="G39" s="48"/>
      <c r="L39" s="5"/>
      <c r="M39" s="5"/>
    </row>
    <row r="40" spans="1:13" s="45" customFormat="1">
      <c r="A40" s="44"/>
      <c r="C40" s="46"/>
      <c r="D40" s="48"/>
      <c r="E40" s="48"/>
      <c r="F40" s="48"/>
      <c r="G40" s="48"/>
      <c r="L40" s="5"/>
      <c r="M40" s="5"/>
    </row>
    <row r="41" spans="1:13" s="45" customFormat="1">
      <c r="A41" s="44"/>
      <c r="C41" s="46"/>
      <c r="D41" s="48"/>
      <c r="E41" s="48"/>
      <c r="F41" s="48"/>
      <c r="G41" s="48"/>
      <c r="L41" s="5"/>
      <c r="M41" s="5"/>
    </row>
    <row r="42" spans="1:13" s="45" customFormat="1">
      <c r="A42" s="44"/>
      <c r="C42" s="46"/>
      <c r="D42" s="48"/>
      <c r="E42" s="48"/>
      <c r="F42" s="48"/>
      <c r="G42" s="48"/>
      <c r="L42" s="5"/>
      <c r="M42" s="5"/>
    </row>
    <row r="43" spans="1:13" s="45" customFormat="1">
      <c r="A43" s="44"/>
      <c r="C43" s="46"/>
      <c r="D43" s="47"/>
      <c r="E43" s="47"/>
      <c r="F43" s="47"/>
      <c r="G43" s="44"/>
      <c r="L43" s="5"/>
      <c r="M43" s="5"/>
    </row>
    <row r="44" spans="1:13" s="45" customFormat="1">
      <c r="A44" s="44"/>
      <c r="C44" s="46"/>
      <c r="D44" s="48"/>
      <c r="E44" s="48"/>
      <c r="F44" s="48"/>
      <c r="G44" s="48"/>
      <c r="L44" s="5"/>
      <c r="M44" s="5"/>
    </row>
    <row r="45" spans="1:13" s="45" customFormat="1">
      <c r="A45" s="44"/>
      <c r="C45" s="46"/>
      <c r="D45" s="49"/>
      <c r="E45" s="48"/>
      <c r="F45" s="48"/>
      <c r="G45" s="48"/>
      <c r="L45" s="5"/>
      <c r="M45" s="5"/>
    </row>
    <row r="46" spans="1:13" s="45" customFormat="1">
      <c r="A46" s="44"/>
      <c r="C46" s="46"/>
      <c r="D46" s="49"/>
      <c r="E46" s="48"/>
      <c r="F46" s="48"/>
      <c r="G46" s="48"/>
      <c r="L46" s="5"/>
      <c r="M46" s="5"/>
    </row>
    <row r="47" spans="1:13" s="45" customFormat="1">
      <c r="A47" s="44"/>
      <c r="C47" s="46"/>
      <c r="D47" s="49"/>
      <c r="E47" s="48"/>
      <c r="F47" s="48"/>
      <c r="G47" s="48"/>
      <c r="L47" s="5"/>
      <c r="M47" s="5"/>
    </row>
    <row r="48" spans="1:13" s="45" customFormat="1">
      <c r="A48" s="44"/>
      <c r="C48" s="46"/>
      <c r="D48" s="49"/>
      <c r="E48" s="48"/>
      <c r="F48" s="48"/>
      <c r="G48" s="48"/>
      <c r="L48" s="5"/>
      <c r="M48" s="5"/>
    </row>
    <row r="49" spans="1:13" s="45" customFormat="1">
      <c r="A49" s="44"/>
      <c r="C49" s="46"/>
      <c r="D49" s="48"/>
      <c r="E49" s="48"/>
      <c r="F49" s="48"/>
      <c r="G49" s="49"/>
      <c r="L49" s="5"/>
      <c r="M49" s="5"/>
    </row>
    <row r="50" spans="1:13" s="45" customFormat="1">
      <c r="A50" s="44"/>
      <c r="C50" s="46"/>
      <c r="D50" s="48"/>
      <c r="E50" s="48"/>
      <c r="F50" s="48"/>
      <c r="G50" s="49"/>
      <c r="L50" s="5"/>
      <c r="M50" s="5"/>
    </row>
    <row r="51" spans="1:13" s="45" customFormat="1">
      <c r="A51" s="44"/>
      <c r="C51" s="46"/>
      <c r="D51" s="48"/>
      <c r="E51" s="48"/>
      <c r="F51" s="48"/>
      <c r="G51" s="49"/>
      <c r="L51" s="5"/>
      <c r="M51" s="5"/>
    </row>
    <row r="52" spans="1:13" s="45" customFormat="1">
      <c r="A52" s="44"/>
      <c r="C52" s="46"/>
      <c r="D52" s="48"/>
      <c r="E52" s="48"/>
      <c r="F52" s="48"/>
      <c r="G52" s="49"/>
      <c r="L52" s="5"/>
      <c r="M52" s="5"/>
    </row>
    <row r="53" spans="1:13" s="45" customFormat="1">
      <c r="A53" s="44"/>
      <c r="C53" s="46"/>
      <c r="D53" s="48"/>
      <c r="E53" s="49"/>
      <c r="F53" s="48"/>
      <c r="G53" s="48"/>
      <c r="L53" s="5"/>
      <c r="M53" s="5"/>
    </row>
    <row r="54" spans="1:13" s="45" customFormat="1">
      <c r="A54" s="44"/>
      <c r="C54" s="46"/>
      <c r="D54" s="48"/>
      <c r="E54" s="49"/>
      <c r="F54" s="48"/>
      <c r="G54" s="48"/>
      <c r="L54" s="5"/>
      <c r="M54" s="5"/>
    </row>
    <row r="55" spans="1:13" s="45" customFormat="1">
      <c r="A55" s="44"/>
      <c r="C55" s="46"/>
      <c r="D55" s="49"/>
      <c r="E55" s="48"/>
      <c r="F55" s="48"/>
      <c r="G55" s="48"/>
      <c r="L55" s="5"/>
      <c r="M55" s="5"/>
    </row>
    <row r="56" spans="1:13" s="45" customFormat="1">
      <c r="A56" s="44"/>
      <c r="C56" s="46"/>
      <c r="D56" s="48"/>
      <c r="E56" s="49"/>
      <c r="F56" s="48"/>
      <c r="G56" s="48"/>
      <c r="L56" s="5"/>
      <c r="M56" s="5"/>
    </row>
    <row r="57" spans="1:13" s="45" customFormat="1">
      <c r="A57" s="44"/>
      <c r="C57" s="46"/>
      <c r="D57" s="50"/>
      <c r="E57" s="50"/>
      <c r="F57" s="48"/>
      <c r="G57" s="50"/>
      <c r="L57" s="5"/>
      <c r="M57" s="5"/>
    </row>
    <row r="58" spans="1:13" s="45" customFormat="1">
      <c r="A58" s="44"/>
      <c r="C58" s="46"/>
      <c r="D58" s="48"/>
      <c r="E58" s="48"/>
      <c r="F58" s="48"/>
      <c r="G58" s="48"/>
      <c r="L58" s="5"/>
      <c r="M58" s="5"/>
    </row>
    <row r="59" spans="1:13" s="45" customFormat="1">
      <c r="A59" s="44"/>
      <c r="C59" s="46"/>
      <c r="D59" s="47"/>
      <c r="E59" s="47"/>
      <c r="F59" s="47"/>
      <c r="G59" s="47"/>
      <c r="L59" s="5"/>
      <c r="M59" s="5"/>
    </row>
    <row r="60" spans="1:13" s="45" customFormat="1">
      <c r="A60" s="44"/>
      <c r="C60" s="46"/>
      <c r="D60" s="48"/>
      <c r="E60" s="48"/>
      <c r="F60" s="48"/>
      <c r="G60" s="48"/>
      <c r="L60" s="5"/>
      <c r="M60" s="5"/>
    </row>
    <row r="61" spans="1:13" s="45" customFormat="1">
      <c r="A61" s="44"/>
      <c r="C61" s="46"/>
      <c r="D61" s="49"/>
      <c r="E61" s="48"/>
      <c r="F61" s="48"/>
      <c r="G61" s="48"/>
      <c r="L61" s="5"/>
      <c r="M61" s="5"/>
    </row>
    <row r="62" spans="1:13" s="45" customFormat="1">
      <c r="A62" s="44"/>
      <c r="C62" s="46"/>
      <c r="D62" s="49"/>
      <c r="E62" s="48"/>
      <c r="F62" s="48"/>
      <c r="G62" s="48"/>
      <c r="L62" s="5"/>
      <c r="M62" s="5"/>
    </row>
    <row r="63" spans="1:13" s="45" customFormat="1">
      <c r="A63" s="5"/>
      <c r="C63" s="46"/>
      <c r="D63" s="48"/>
      <c r="E63" s="48"/>
      <c r="F63" s="48"/>
      <c r="G63" s="49"/>
      <c r="L63" s="5"/>
      <c r="M63" s="5"/>
    </row>
    <row r="64" spans="1:13" s="45" customFormat="1">
      <c r="A64" s="5"/>
      <c r="D64" s="50"/>
      <c r="E64" s="50"/>
      <c r="F64" s="48"/>
      <c r="G64" s="49"/>
      <c r="L64" s="5"/>
      <c r="M64" s="5"/>
    </row>
    <row r="65" spans="1:13" s="45" customFormat="1">
      <c r="A65" s="5"/>
      <c r="D65" s="48"/>
      <c r="E65" s="48"/>
      <c r="F65" s="48"/>
      <c r="G65" s="49"/>
      <c r="L65" s="5"/>
      <c r="M65" s="5"/>
    </row>
    <row r="66" spans="1:13" s="45" customFormat="1">
      <c r="A66" s="5"/>
      <c r="D66" s="47"/>
      <c r="E66" s="47"/>
      <c r="F66" s="47"/>
      <c r="G66" s="47"/>
      <c r="L66" s="5"/>
      <c r="M66" s="5"/>
    </row>
    <row r="67" spans="1:13" s="45" customFormat="1">
      <c r="A67" s="5"/>
      <c r="D67" s="48"/>
      <c r="E67" s="48"/>
      <c r="F67" s="48"/>
      <c r="G67" s="48"/>
      <c r="L67" s="5"/>
      <c r="M67" s="5"/>
    </row>
    <row r="68" spans="1:13" s="45" customFormat="1">
      <c r="A68" s="5"/>
      <c r="D68" s="49"/>
      <c r="E68" s="48"/>
      <c r="F68" s="48"/>
      <c r="G68" s="48"/>
      <c r="L68" s="5"/>
      <c r="M68" s="5"/>
    </row>
    <row r="69" spans="1:13" s="45" customFormat="1">
      <c r="A69" s="5"/>
      <c r="D69" s="49"/>
      <c r="E69" s="48"/>
      <c r="F69" s="48"/>
      <c r="G69" s="48"/>
      <c r="L69" s="5"/>
      <c r="M69" s="5"/>
    </row>
    <row r="70" spans="1:13" s="45" customFormat="1">
      <c r="A70" s="5"/>
      <c r="D70" s="48"/>
      <c r="E70" s="49"/>
      <c r="F70" s="48"/>
      <c r="G70" s="48"/>
      <c r="L70" s="5"/>
      <c r="M70" s="5"/>
    </row>
    <row r="71" spans="1:13" s="45" customFormat="1">
      <c r="A71" s="5"/>
      <c r="D71" s="47"/>
      <c r="E71" s="47"/>
      <c r="F71" s="47"/>
      <c r="G71" s="44"/>
      <c r="L71" s="5"/>
      <c r="M71" s="5"/>
    </row>
    <row r="72" spans="1:13" s="45" customFormat="1">
      <c r="A72" s="5"/>
      <c r="D72" s="47"/>
      <c r="E72" s="47"/>
      <c r="F72" s="51"/>
      <c r="G72" s="47"/>
      <c r="L72" s="5"/>
      <c r="M72" s="5"/>
    </row>
    <row r="73" spans="1:13" s="45" customFormat="1">
      <c r="A73" s="5"/>
      <c r="D73" s="48"/>
      <c r="E73" s="48"/>
      <c r="F73" s="48"/>
      <c r="G73" s="48"/>
      <c r="L73" s="5"/>
      <c r="M73" s="5"/>
    </row>
  </sheetData>
  <mergeCells count="3">
    <mergeCell ref="A2:A3"/>
    <mergeCell ref="D2:G2"/>
    <mergeCell ref="H2:K2"/>
  </mergeCells>
  <pageMargins left="0.7" right="0.7" top="0.75" bottom="0.75" header="0.3" footer="0.3"/>
  <pageSetup orientation="portrait" horizontalDpi="30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"/>
  <sheetViews>
    <sheetView zoomScale="136" zoomScaleNormal="136" workbookViewId="0">
      <selection activeCell="D10" sqref="D10"/>
    </sheetView>
  </sheetViews>
  <sheetFormatPr defaultColWidth="10" defaultRowHeight="23.25"/>
  <cols>
    <col min="1" max="1" width="31.375" style="74" customWidth="1"/>
    <col min="2" max="2" width="8" style="74" customWidth="1"/>
    <col min="3" max="3" width="9.25" style="74" customWidth="1"/>
    <col min="4" max="4" width="9.5" style="74" customWidth="1"/>
    <col min="5" max="5" width="9.125" style="74" customWidth="1"/>
    <col min="6" max="6" width="11.125" style="78" customWidth="1"/>
    <col min="7" max="7" width="18.25" style="77" customWidth="1"/>
    <col min="8" max="16384" width="10" style="68"/>
  </cols>
  <sheetData>
    <row r="1" spans="1:7" ht="24">
      <c r="A1" s="1385" t="s">
        <v>186</v>
      </c>
      <c r="B1" s="1385"/>
      <c r="C1" s="1385"/>
      <c r="D1" s="1385"/>
      <c r="E1" s="1385"/>
      <c r="F1" s="1385"/>
      <c r="G1" s="1385"/>
    </row>
    <row r="2" spans="1:7" ht="24" customHeight="1">
      <c r="A2" s="70" t="s">
        <v>184</v>
      </c>
      <c r="B2" s="69"/>
      <c r="C2" s="70" t="s">
        <v>207</v>
      </c>
      <c r="D2" s="93"/>
      <c r="E2" s="93"/>
      <c r="F2" s="93"/>
      <c r="G2" s="93"/>
    </row>
    <row r="3" spans="1:7" ht="16.5" customHeight="1">
      <c r="A3" s="1399"/>
      <c r="B3" s="1400"/>
      <c r="C3" s="1401"/>
      <c r="D3" s="1400"/>
      <c r="E3" s="1400"/>
      <c r="F3" s="1400"/>
      <c r="G3" s="1400"/>
    </row>
    <row r="4" spans="1:7" ht="26.25" customHeight="1">
      <c r="A4" s="1381" t="s">
        <v>0</v>
      </c>
      <c r="B4" s="1378" t="s">
        <v>61</v>
      </c>
      <c r="C4" s="1379"/>
      <c r="D4" s="1379"/>
      <c r="E4" s="1379"/>
      <c r="F4" s="1380"/>
      <c r="G4" s="1383" t="s">
        <v>62</v>
      </c>
    </row>
    <row r="5" spans="1:7" ht="24">
      <c r="A5" s="1381"/>
      <c r="B5" s="85" t="s">
        <v>2</v>
      </c>
      <c r="C5" s="85" t="s">
        <v>63</v>
      </c>
      <c r="D5" s="85" t="s">
        <v>64</v>
      </c>
      <c r="E5" s="85" t="s">
        <v>65</v>
      </c>
      <c r="F5" s="86" t="s">
        <v>66</v>
      </c>
      <c r="G5" s="1387"/>
    </row>
    <row r="6" spans="1:7" s="72" customFormat="1" ht="27.75">
      <c r="A6" s="87" t="s">
        <v>21</v>
      </c>
      <c r="B6" s="88">
        <v>6</v>
      </c>
      <c r="C6" s="89" t="e">
        <f>+'ส 1-1-บริหาร'!D11</f>
        <v>#DIV/0!</v>
      </c>
      <c r="D6" s="89">
        <f>+'ส 1-1-บริหาร'!E11</f>
        <v>0</v>
      </c>
      <c r="E6" s="89" t="e">
        <f>+'ส 1-1-บริหาร'!F11</f>
        <v>#DIV/0!</v>
      </c>
      <c r="F6" s="89" t="e">
        <f>+'ส 1-1-บริหาร'!G11</f>
        <v>#DIV/0!</v>
      </c>
      <c r="G6" s="71" t="e">
        <f>IF(F6&lt;1.51,"ต้องปรับปรุงเร่งด่วน",IF(F6&lt;2.51,"ต้องปรับปรุง",IF(F6&lt;3.51,"พอใช้",IF(F6&lt;4.51,"ดี",IF(F6&gt;=4.51,"ดีมาก")))))</f>
        <v>#DIV/0!</v>
      </c>
    </row>
    <row r="7" spans="1:7" s="73" customFormat="1" ht="27.75">
      <c r="A7" s="87" t="s">
        <v>42</v>
      </c>
      <c r="B7" s="88">
        <v>3</v>
      </c>
      <c r="C7" s="89" t="e">
        <f>+'ส 1-1-บริหาร'!D16</f>
        <v>#DIV/0!</v>
      </c>
      <c r="D7" s="89">
        <f>+'ส 1-1-บริหาร'!E16</f>
        <v>0</v>
      </c>
      <c r="E7" s="89" t="e">
        <f>+'ส 1-1-บริหาร'!F16</f>
        <v>#DIV/0!</v>
      </c>
      <c r="F7" s="89" t="e">
        <f>+'ส 1-1-บริหาร'!G16</f>
        <v>#DIV/0!</v>
      </c>
      <c r="G7" s="71" t="e">
        <f>IF(F7&lt;1.51,"ต้องปรับปรุงเร่งด่วน",IF(F7&lt;2.51,"ต้องปรับปรุง",IF(F7&lt;3.51,"พอใช้",IF(F7&lt;4.51,"ดี",IF(F7&gt;=4.51,"ดีมาก")))))</f>
        <v>#DIV/0!</v>
      </c>
    </row>
    <row r="8" spans="1:7" s="73" customFormat="1" ht="27.75">
      <c r="A8" s="87" t="s">
        <v>49</v>
      </c>
      <c r="B8" s="88">
        <v>1</v>
      </c>
      <c r="C8" s="89">
        <v>0</v>
      </c>
      <c r="D8" s="89">
        <f>+'ส 1-1-บริหาร'!E19</f>
        <v>0</v>
      </c>
      <c r="E8" s="89">
        <v>0</v>
      </c>
      <c r="F8" s="89">
        <f>+'ส 1-1-บริหาร'!G19</f>
        <v>0</v>
      </c>
      <c r="G8" s="71" t="str">
        <f t="shared" ref="G8:G11" si="0">IF(F8&lt;1.51,"ต้องปรับปรุงเร่งด่วน",IF(F8&lt;2.51,"ต้องปรับปรุง",IF(F8&lt;3.51,"พอใช้",IF(F8&lt;4.51,"ดี",IF(F8&gt;=4.51,"ดีมาก")))))</f>
        <v>ต้องปรับปรุงเร่งด่วน</v>
      </c>
    </row>
    <row r="9" spans="1:7" s="73" customFormat="1" ht="27.75">
      <c r="A9" s="87" t="s">
        <v>52</v>
      </c>
      <c r="B9" s="88">
        <v>1</v>
      </c>
      <c r="C9" s="89">
        <v>0</v>
      </c>
      <c r="D9" s="89">
        <f>+'ส 1-1-บริหาร'!E22</f>
        <v>0</v>
      </c>
      <c r="E9" s="89">
        <v>0</v>
      </c>
      <c r="F9" s="89">
        <f>+'ส 1-1-บริหาร'!G22</f>
        <v>0</v>
      </c>
      <c r="G9" s="71" t="str">
        <f t="shared" si="0"/>
        <v>ต้องปรับปรุงเร่งด่วน</v>
      </c>
    </row>
    <row r="10" spans="1:7" s="73" customFormat="1" ht="27.75">
      <c r="A10" s="90" t="s">
        <v>55</v>
      </c>
      <c r="B10" s="91">
        <v>2</v>
      </c>
      <c r="C10" s="92">
        <v>0</v>
      </c>
      <c r="D10" s="92">
        <f>+'ส 1-1-บริหาร'!E26</f>
        <v>0</v>
      </c>
      <c r="E10" s="92">
        <v>0</v>
      </c>
      <c r="F10" s="92">
        <f>+'ส 1-1-บริหาร'!G26</f>
        <v>0</v>
      </c>
      <c r="G10" s="84" t="str">
        <f t="shared" si="0"/>
        <v>ต้องปรับปรุงเร่งด่วน</v>
      </c>
    </row>
    <row r="11" spans="1:7" ht="24">
      <c r="A11" s="94" t="s">
        <v>67</v>
      </c>
      <c r="B11" s="94">
        <v>13</v>
      </c>
      <c r="C11" s="95" t="e">
        <f>+'ส 1-1-บริหาร'!D27</f>
        <v>#DIV/0!</v>
      </c>
      <c r="D11" s="95">
        <f>+'ส 1-1-บริหาร'!E27</f>
        <v>0</v>
      </c>
      <c r="E11" s="95" t="e">
        <f>+'ส 1-1-บริหาร'!F27</f>
        <v>#DIV/0!</v>
      </c>
      <c r="F11" s="95" t="e">
        <f>+'ส 1-1-บริหาร'!G27</f>
        <v>#DIV/0!</v>
      </c>
      <c r="G11" s="96" t="e">
        <f t="shared" si="0"/>
        <v>#DIV/0!</v>
      </c>
    </row>
    <row r="12" spans="1:7">
      <c r="C12" s="75"/>
      <c r="D12" s="75"/>
      <c r="E12" s="75"/>
      <c r="F12" s="76"/>
    </row>
  </sheetData>
  <sheetProtection password="CEE3" sheet="1" objects="1" scenarios="1"/>
  <mergeCells count="5">
    <mergeCell ref="A1:G1"/>
    <mergeCell ref="A3:G3"/>
    <mergeCell ref="A4:A5"/>
    <mergeCell ref="B4:F4"/>
    <mergeCell ref="G4:G5"/>
  </mergeCells>
  <conditionalFormatting sqref="G6:G11">
    <cfRule type="cellIs" dxfId="842" priority="1" stopIfTrue="1" operator="equal">
      <formula>"ต้องปรับปรุงเร่งด่วน"</formula>
    </cfRule>
    <cfRule type="cellIs" dxfId="841" priority="2" stopIfTrue="1" operator="equal">
      <formula>"ต้องปรับปรุง"</formula>
    </cfRule>
    <cfRule type="cellIs" dxfId="840" priority="3" stopIfTrue="1" operator="equal">
      <formula>"ต้องปรับปรุงเร่งด่วน"</formula>
    </cfRule>
    <cfRule type="cellIs" dxfId="839" priority="4" stopIfTrue="1" operator="equal">
      <formula>"ต้องปรับปรุงเร่งด่วน"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M73"/>
  <sheetViews>
    <sheetView zoomScale="70" zoomScaleNormal="70" workbookViewId="0">
      <pane xSplit="1" ySplit="3" topLeftCell="B19" activePane="bottomRight" state="frozen"/>
      <selection activeCell="H15" sqref="H15"/>
      <selection pane="topRight" activeCell="H15" sqref="H15"/>
      <selection pane="bottomLeft" activeCell="H15" sqref="H15"/>
      <selection pane="bottomRight" activeCell="C21" sqref="C21"/>
    </sheetView>
  </sheetViews>
  <sheetFormatPr defaultColWidth="10" defaultRowHeight="21.75"/>
  <cols>
    <col min="1" max="1" width="35.375" style="5" customWidth="1"/>
    <col min="2" max="2" width="8.375" style="45" customWidth="1"/>
    <col min="3" max="3" width="12.375" style="45" customWidth="1"/>
    <col min="4" max="4" width="9" style="52" customWidth="1"/>
    <col min="5" max="7" width="10" style="52"/>
    <col min="8" max="11" width="10" style="45"/>
    <col min="12" max="16384" width="10" style="5"/>
  </cols>
  <sheetData>
    <row r="1" spans="1:13" s="1" customFormat="1" ht="27.75">
      <c r="A1" s="1" t="s">
        <v>68</v>
      </c>
      <c r="B1" s="2" t="str">
        <f>+'ส1-บริหาร'!C2</f>
        <v>คณะบริหารศาสตร์</v>
      </c>
      <c r="C1" s="3"/>
      <c r="D1" s="4"/>
      <c r="E1" s="4"/>
      <c r="F1" s="4"/>
      <c r="G1" s="4"/>
      <c r="H1" s="3"/>
      <c r="I1" s="3"/>
      <c r="J1" s="3"/>
      <c r="K1" s="3"/>
    </row>
    <row r="2" spans="1:13" ht="43.5">
      <c r="A2" s="1390" t="s">
        <v>69</v>
      </c>
      <c r="B2" s="56" t="s">
        <v>70</v>
      </c>
      <c r="C2" s="57" t="str">
        <f>+B1</f>
        <v>คณะบริหารศาสตร์</v>
      </c>
      <c r="D2" s="1393" t="s">
        <v>72</v>
      </c>
      <c r="E2" s="1394"/>
      <c r="F2" s="1394"/>
      <c r="G2" s="1395"/>
      <c r="H2" s="1393" t="s">
        <v>73</v>
      </c>
      <c r="I2" s="1394"/>
      <c r="J2" s="1394"/>
      <c r="K2" s="1395"/>
    </row>
    <row r="3" spans="1:13">
      <c r="A3" s="1392"/>
      <c r="B3" s="54"/>
      <c r="C3" s="57" t="s">
        <v>74</v>
      </c>
      <c r="D3" s="7" t="s">
        <v>75</v>
      </c>
      <c r="E3" s="7" t="s">
        <v>76</v>
      </c>
      <c r="F3" s="7" t="s">
        <v>77</v>
      </c>
      <c r="G3" s="7" t="s">
        <v>66</v>
      </c>
      <c r="H3" s="7" t="s">
        <v>75</v>
      </c>
      <c r="I3" s="7" t="s">
        <v>76</v>
      </c>
      <c r="J3" s="7" t="s">
        <v>77</v>
      </c>
      <c r="K3" s="7" t="s">
        <v>66</v>
      </c>
    </row>
    <row r="4" spans="1:13" s="13" customFormat="1" ht="27.75">
      <c r="A4" s="8" t="str">
        <f>+'ส1-บริหาร'!A6</f>
        <v>1. การผลิตบัณฑิต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12"/>
    </row>
    <row r="5" spans="1:13" s="22" customFormat="1" ht="43.5">
      <c r="A5" s="14" t="s">
        <v>111</v>
      </c>
      <c r="B5" s="15">
        <f>[1]เป้าหมาย!B5</f>
        <v>1</v>
      </c>
      <c r="C5" s="16" t="e">
        <f>+'3.1ผลงานคณะ'!AZ8</f>
        <v>#DIV/0!</v>
      </c>
      <c r="D5" s="17"/>
      <c r="E5" s="17"/>
      <c r="F5" s="17" t="e">
        <f>+C5</f>
        <v>#DIV/0!</v>
      </c>
      <c r="G5" s="18" t="e">
        <f t="shared" ref="G5:G10" si="0">SUM(D5:F5)</f>
        <v>#DIV/0!</v>
      </c>
      <c r="H5" s="19"/>
      <c r="I5" s="19"/>
      <c r="J5" s="19">
        <v>1</v>
      </c>
      <c r="K5" s="20">
        <f>SUM(H5:J5)</f>
        <v>1</v>
      </c>
      <c r="L5" s="21"/>
      <c r="M5" s="21"/>
    </row>
    <row r="6" spans="1:13" s="22" customFormat="1" ht="27.75">
      <c r="A6" s="14" t="s">
        <v>188</v>
      </c>
      <c r="B6" s="15">
        <v>1</v>
      </c>
      <c r="C6" s="97" t="e">
        <f>+'3.1ผลงานคณะ'!AZ14</f>
        <v>#DIV/0!</v>
      </c>
      <c r="D6" s="17" t="e">
        <f>C6</f>
        <v>#DIV/0!</v>
      </c>
      <c r="E6" s="83"/>
      <c r="F6" s="17"/>
      <c r="G6" s="18" t="e">
        <f t="shared" si="0"/>
        <v>#DIV/0!</v>
      </c>
      <c r="H6" s="19">
        <v>1</v>
      </c>
      <c r="I6" s="83"/>
      <c r="J6" s="19"/>
      <c r="K6" s="20">
        <f>SUM(H6:J6)</f>
        <v>1</v>
      </c>
      <c r="L6" s="21"/>
      <c r="M6" s="21"/>
    </row>
    <row r="7" spans="1:13" s="22" customFormat="1" ht="27.75">
      <c r="A7" s="14" t="s">
        <v>189</v>
      </c>
      <c r="B7" s="15">
        <v>1</v>
      </c>
      <c r="C7" s="97" t="e">
        <f>+'3.1ผลงานคณะ'!AZ22</f>
        <v>#DIV/0!</v>
      </c>
      <c r="D7" s="17" t="e">
        <f>C7</f>
        <v>#DIV/0!</v>
      </c>
      <c r="E7" s="83"/>
      <c r="F7" s="17"/>
      <c r="G7" s="18" t="e">
        <f t="shared" si="0"/>
        <v>#DIV/0!</v>
      </c>
      <c r="H7" s="19">
        <v>1</v>
      </c>
      <c r="I7" s="83"/>
      <c r="J7" s="19"/>
      <c r="K7" s="20">
        <f>SUM(H7:J7)</f>
        <v>1</v>
      </c>
      <c r="L7" s="21"/>
      <c r="M7" s="21"/>
    </row>
    <row r="8" spans="1:13" s="22" customFormat="1" ht="43.5">
      <c r="A8" s="14" t="s">
        <v>190</v>
      </c>
      <c r="B8" s="15">
        <v>1</v>
      </c>
      <c r="C8" s="97" t="e">
        <f>+'3.1ผลงานคณะ'!AZ29</f>
        <v>#DIV/0!</v>
      </c>
      <c r="D8" s="17" t="e">
        <f>C8</f>
        <v>#DIV/0!</v>
      </c>
      <c r="E8" s="83"/>
      <c r="F8" s="17"/>
      <c r="G8" s="18" t="e">
        <f t="shared" si="0"/>
        <v>#DIV/0!</v>
      </c>
      <c r="H8" s="19">
        <v>1</v>
      </c>
      <c r="I8" s="83"/>
      <c r="J8" s="19"/>
      <c r="K8" s="20">
        <f>SUM(H8:J8)</f>
        <v>1</v>
      </c>
      <c r="L8" s="21"/>
      <c r="M8" s="21"/>
    </row>
    <row r="9" spans="1:13" s="22" customFormat="1" ht="27.75">
      <c r="A9" s="14" t="s">
        <v>191</v>
      </c>
      <c r="B9" s="15">
        <v>1</v>
      </c>
      <c r="C9" s="97">
        <f>+'3.1ผลงานคณะ'!AZ43</f>
        <v>0</v>
      </c>
      <c r="D9" s="17"/>
      <c r="E9" s="17">
        <f t="shared" ref="E9:E10" si="1">C9</f>
        <v>0</v>
      </c>
      <c r="F9" s="17"/>
      <c r="G9" s="18">
        <f t="shared" si="0"/>
        <v>0</v>
      </c>
      <c r="H9" s="19"/>
      <c r="I9" s="19">
        <v>1</v>
      </c>
      <c r="J9" s="19"/>
      <c r="K9" s="20">
        <f t="shared" ref="K9:K10" si="2">SUM(H9:J9)</f>
        <v>1</v>
      </c>
      <c r="L9" s="21"/>
      <c r="M9" s="21"/>
    </row>
    <row r="10" spans="1:13" s="22" customFormat="1" ht="27.75">
      <c r="A10" s="14" t="s">
        <v>192</v>
      </c>
      <c r="B10" s="15">
        <v>1</v>
      </c>
      <c r="C10" s="97">
        <f>+'3.1ผลงานคณะ'!AZ55</f>
        <v>0</v>
      </c>
      <c r="D10" s="17"/>
      <c r="E10" s="17">
        <f t="shared" si="1"/>
        <v>0</v>
      </c>
      <c r="F10" s="17"/>
      <c r="G10" s="18">
        <f t="shared" si="0"/>
        <v>0</v>
      </c>
      <c r="H10" s="19"/>
      <c r="I10" s="19">
        <v>1</v>
      </c>
      <c r="J10" s="19"/>
      <c r="K10" s="20">
        <f t="shared" si="2"/>
        <v>1</v>
      </c>
      <c r="L10" s="21"/>
      <c r="M10" s="21"/>
    </row>
    <row r="11" spans="1:13" s="29" customFormat="1" ht="27.75">
      <c r="A11" s="23" t="s">
        <v>78</v>
      </c>
      <c r="B11" s="24">
        <f>SUM(B5:B10)</f>
        <v>6</v>
      </c>
      <c r="C11" s="25" t="e">
        <f>SUM(C5:C10)/B11</f>
        <v>#DIV/0!</v>
      </c>
      <c r="D11" s="26" t="e">
        <f>SUM(D5:D10)/H11</f>
        <v>#DIV/0!</v>
      </c>
      <c r="E11" s="26">
        <f>SUM(E5:E10)/I11</f>
        <v>0</v>
      </c>
      <c r="F11" s="26" t="e">
        <f>SUM(F5:F10)/J11</f>
        <v>#DIV/0!</v>
      </c>
      <c r="G11" s="26" t="e">
        <f>SUM(G5:G10)/K11</f>
        <v>#DIV/0!</v>
      </c>
      <c r="H11" s="27">
        <f>SUM(H5:H10)</f>
        <v>3</v>
      </c>
      <c r="I11" s="27">
        <f>SUM(I5:I10)</f>
        <v>2</v>
      </c>
      <c r="J11" s="27">
        <f>SUM(J5:J10)</f>
        <v>1</v>
      </c>
      <c r="K11" s="27">
        <f>SUM(K5:K10)</f>
        <v>6</v>
      </c>
      <c r="L11" s="28"/>
      <c r="M11" s="28"/>
    </row>
    <row r="12" spans="1:13" s="13" customFormat="1" ht="27.75">
      <c r="A12" s="8" t="str">
        <f>+'ส1-บริหาร'!A7</f>
        <v>2. การวิจัย</v>
      </c>
      <c r="B12" s="30"/>
      <c r="C12" s="31"/>
      <c r="D12" s="32"/>
      <c r="E12" s="32"/>
      <c r="F12" s="32"/>
      <c r="G12" s="32"/>
      <c r="H12" s="33"/>
      <c r="I12" s="33"/>
      <c r="J12" s="33"/>
      <c r="K12" s="33"/>
      <c r="L12" s="12"/>
      <c r="M12" s="12"/>
    </row>
    <row r="13" spans="1:13" s="22" customFormat="1" ht="43.5">
      <c r="A13" s="14" t="s">
        <v>193</v>
      </c>
      <c r="B13" s="15">
        <v>1</v>
      </c>
      <c r="C13" s="34">
        <f>+'3.1ผลงานคณะ'!AZ68</f>
        <v>0</v>
      </c>
      <c r="D13" s="17"/>
      <c r="E13" s="17">
        <f>+C13</f>
        <v>0</v>
      </c>
      <c r="F13" s="17"/>
      <c r="G13" s="18">
        <f t="shared" ref="G13:G14" si="3">SUM(D13:F13)</f>
        <v>0</v>
      </c>
      <c r="H13" s="19"/>
      <c r="I13" s="19">
        <v>1</v>
      </c>
      <c r="J13" s="19"/>
      <c r="K13" s="20">
        <f>SUM(H13:J13)</f>
        <v>1</v>
      </c>
      <c r="L13" s="21"/>
      <c r="M13" s="21"/>
    </row>
    <row r="14" spans="1:13" s="22" customFormat="1" ht="27.75">
      <c r="A14" s="14" t="s">
        <v>194</v>
      </c>
      <c r="B14" s="15">
        <v>1</v>
      </c>
      <c r="C14" s="35" t="e">
        <f>+'3.1ผลงานคณะ'!AZ79</f>
        <v>#DIV/0!</v>
      </c>
      <c r="D14" s="17" t="e">
        <f>C14</f>
        <v>#DIV/0!</v>
      </c>
      <c r="E14" s="17"/>
      <c r="F14" s="17"/>
      <c r="G14" s="18" t="e">
        <f t="shared" si="3"/>
        <v>#DIV/0!</v>
      </c>
      <c r="H14" s="19">
        <v>1</v>
      </c>
      <c r="I14" s="19"/>
      <c r="J14" s="19"/>
      <c r="K14" s="20">
        <f>SUM(H14:J14)</f>
        <v>1</v>
      </c>
      <c r="L14" s="21"/>
      <c r="M14" s="21"/>
    </row>
    <row r="15" spans="1:13" s="22" customFormat="1" ht="27.75">
      <c r="A15" s="14" t="s">
        <v>195</v>
      </c>
      <c r="B15" s="15">
        <v>1</v>
      </c>
      <c r="C15" s="35" t="e">
        <f>+'3.1ผลงานคณะ'!AZ86</f>
        <v>#DIV/0!</v>
      </c>
      <c r="E15" s="17"/>
      <c r="F15" s="17" t="e">
        <f>C15</f>
        <v>#DIV/0!</v>
      </c>
      <c r="G15" s="18" t="e">
        <f>SUM(D15:F15)</f>
        <v>#DIV/0!</v>
      </c>
      <c r="I15" s="19"/>
      <c r="J15" s="19">
        <v>1</v>
      </c>
      <c r="K15" s="20">
        <f>SUM(H15:J15)</f>
        <v>1</v>
      </c>
      <c r="L15" s="21"/>
      <c r="M15" s="21"/>
    </row>
    <row r="16" spans="1:13" s="29" customFormat="1" ht="27.75">
      <c r="A16" s="23" t="s">
        <v>78</v>
      </c>
      <c r="B16" s="24">
        <f>SUM(B13:B15)</f>
        <v>3</v>
      </c>
      <c r="C16" s="25" t="e">
        <f>SUM(C13:C15)/B16</f>
        <v>#DIV/0!</v>
      </c>
      <c r="D16" s="26" t="e">
        <f>SUM(D13:D15)/H16</f>
        <v>#DIV/0!</v>
      </c>
      <c r="E16" s="26">
        <f>SUM(E13:E15)/I16</f>
        <v>0</v>
      </c>
      <c r="F16" s="26" t="e">
        <f>SUM(F13:F15)/J16</f>
        <v>#DIV/0!</v>
      </c>
      <c r="G16" s="26" t="e">
        <f>SUM(G13:G15)/K16</f>
        <v>#DIV/0!</v>
      </c>
      <c r="H16" s="27">
        <f>SUM(H13:H15)</f>
        <v>1</v>
      </c>
      <c r="I16" s="27">
        <f>SUM(I13:I15)</f>
        <v>1</v>
      </c>
      <c r="J16" s="27">
        <f>SUM(J13:J15)</f>
        <v>1</v>
      </c>
      <c r="K16" s="27">
        <f>SUM(K13:K15)</f>
        <v>3</v>
      </c>
      <c r="L16" s="28"/>
      <c r="M16" s="28"/>
    </row>
    <row r="17" spans="1:13" s="43" customFormat="1" ht="27.75">
      <c r="A17" s="8" t="str">
        <f>+'ส1-บริหาร'!A8</f>
        <v>3. การบริการวิชาการ</v>
      </c>
      <c r="B17" s="39"/>
      <c r="C17" s="40"/>
      <c r="D17" s="32"/>
      <c r="E17" s="32"/>
      <c r="F17" s="32"/>
      <c r="G17" s="32"/>
      <c r="H17" s="41"/>
      <c r="I17" s="41"/>
      <c r="J17" s="41"/>
      <c r="K17" s="41"/>
      <c r="L17" s="42"/>
      <c r="M17" s="42"/>
    </row>
    <row r="18" spans="1:13" ht="27.75">
      <c r="A18" s="14" t="s">
        <v>196</v>
      </c>
      <c r="B18" s="36">
        <v>1</v>
      </c>
      <c r="C18" s="37">
        <f>+'3.1ผลงานคณะ'!AZ130</f>
        <v>0</v>
      </c>
      <c r="D18" s="17"/>
      <c r="E18" s="17">
        <f>C18</f>
        <v>0</v>
      </c>
      <c r="F18" s="17"/>
      <c r="G18" s="18">
        <f>SUM(D18:F18)</f>
        <v>0</v>
      </c>
      <c r="H18" s="38"/>
      <c r="I18" s="38">
        <v>1</v>
      </c>
      <c r="J18" s="38"/>
      <c r="K18" s="20">
        <f>SUM(H18:J18)</f>
        <v>1</v>
      </c>
      <c r="L18" s="1"/>
      <c r="M18" s="1"/>
    </row>
    <row r="19" spans="1:13" s="29" customFormat="1" ht="27.75">
      <c r="A19" s="23" t="s">
        <v>78</v>
      </c>
      <c r="B19" s="24">
        <f>SUM(B18:B18)</f>
        <v>1</v>
      </c>
      <c r="C19" s="25">
        <f>SUM(C18:C18)/B19</f>
        <v>0</v>
      </c>
      <c r="D19" s="26" t="e">
        <f>SUM(D18:D18)/H19</f>
        <v>#DIV/0!</v>
      </c>
      <c r="E19" s="26">
        <f>SUM(E18:E18)/I19</f>
        <v>0</v>
      </c>
      <c r="F19" s="26" t="e">
        <f>SUM(F18:F18)/J19</f>
        <v>#DIV/0!</v>
      </c>
      <c r="G19" s="26">
        <f>SUM(G18:G18)/K19</f>
        <v>0</v>
      </c>
      <c r="H19" s="27">
        <f>SUM(H18:H18)</f>
        <v>0</v>
      </c>
      <c r="I19" s="27">
        <f>SUM(I18:I18)</f>
        <v>1</v>
      </c>
      <c r="J19" s="27">
        <f>SUM(J18:J18)</f>
        <v>0</v>
      </c>
      <c r="K19" s="27">
        <f>SUM(K18:K18)</f>
        <v>1</v>
      </c>
      <c r="L19" s="28"/>
      <c r="M19" s="28"/>
    </row>
    <row r="20" spans="1:13" s="43" customFormat="1" ht="27.75">
      <c r="A20" s="8" t="str">
        <f>+'ส1-บริหาร'!A9</f>
        <v xml:space="preserve">4. การทำนุบำรุงศิลปะและวัฒนธรรม  </v>
      </c>
      <c r="B20" s="39"/>
      <c r="C20" s="40"/>
      <c r="D20" s="32"/>
      <c r="E20" s="32"/>
      <c r="F20" s="32"/>
      <c r="G20" s="32"/>
      <c r="H20" s="41"/>
      <c r="I20" s="41"/>
      <c r="J20" s="41"/>
      <c r="K20" s="41"/>
      <c r="L20" s="42"/>
      <c r="M20" s="42"/>
    </row>
    <row r="21" spans="1:13" ht="27.75">
      <c r="A21" s="14" t="s">
        <v>197</v>
      </c>
      <c r="B21" s="36">
        <v>1</v>
      </c>
      <c r="C21" s="37">
        <f>+'3.1ผลงานคณะ'!AZ138</f>
        <v>0</v>
      </c>
      <c r="D21" s="17"/>
      <c r="E21" s="17">
        <f>C21</f>
        <v>0</v>
      </c>
      <c r="F21" s="17"/>
      <c r="G21" s="18">
        <f t="shared" ref="G21" si="4">SUM(D21:F21)</f>
        <v>0</v>
      </c>
      <c r="H21" s="38"/>
      <c r="I21" s="38">
        <v>1</v>
      </c>
      <c r="J21" s="38"/>
      <c r="K21" s="20">
        <f t="shared" ref="K21" si="5">SUM(H21:J21)</f>
        <v>1</v>
      </c>
      <c r="L21" s="1"/>
      <c r="M21" s="1"/>
    </row>
    <row r="22" spans="1:13" s="29" customFormat="1" ht="27.75">
      <c r="A22" s="23" t="s">
        <v>78</v>
      </c>
      <c r="B22" s="24">
        <f>SUM(B21:B21)</f>
        <v>1</v>
      </c>
      <c r="C22" s="25">
        <f>SUM(C21:C21)/B22</f>
        <v>0</v>
      </c>
      <c r="D22" s="26" t="e">
        <f>SUM(D21:D21)/H22</f>
        <v>#DIV/0!</v>
      </c>
      <c r="E22" s="26">
        <f>SUM(E21:E21)/I22</f>
        <v>0</v>
      </c>
      <c r="F22" s="26" t="e">
        <f>SUM(F21:F21)/J22</f>
        <v>#DIV/0!</v>
      </c>
      <c r="G22" s="26">
        <f>SUM(G21:G21)/K22</f>
        <v>0</v>
      </c>
      <c r="H22" s="27">
        <f>SUM(H21:H21)</f>
        <v>0</v>
      </c>
      <c r="I22" s="27">
        <f>SUM(I21:I21)</f>
        <v>1</v>
      </c>
      <c r="J22" s="27">
        <f>SUM(J21:J21)</f>
        <v>0</v>
      </c>
      <c r="K22" s="27">
        <f>SUM(K21:K21)</f>
        <v>1</v>
      </c>
      <c r="L22" s="28"/>
      <c r="M22" s="28"/>
    </row>
    <row r="23" spans="1:13" s="43" customFormat="1" ht="27.75">
      <c r="A23" s="8" t="str">
        <f>+'ส1-บริหาร'!A10</f>
        <v>5. การบริหารจัดการ</v>
      </c>
      <c r="B23" s="39"/>
      <c r="C23" s="40"/>
      <c r="D23" s="32"/>
      <c r="E23" s="32"/>
      <c r="F23" s="32"/>
      <c r="G23" s="32"/>
      <c r="H23" s="41"/>
      <c r="I23" s="41"/>
      <c r="J23" s="41"/>
      <c r="K23" s="41"/>
      <c r="L23" s="42"/>
      <c r="M23" s="42"/>
    </row>
    <row r="24" spans="1:13" ht="65.25">
      <c r="A24" s="14" t="s">
        <v>198</v>
      </c>
      <c r="B24" s="36">
        <v>1</v>
      </c>
      <c r="C24" s="37">
        <f>+'3.1ผลงานคณะ'!AZ147</f>
        <v>0</v>
      </c>
      <c r="D24" s="17"/>
      <c r="E24" s="17">
        <f>C24</f>
        <v>0</v>
      </c>
      <c r="F24" s="17"/>
      <c r="G24" s="18">
        <f>SUM(D24:F24)</f>
        <v>0</v>
      </c>
      <c r="H24" s="38"/>
      <c r="I24" s="38">
        <v>1</v>
      </c>
      <c r="J24" s="38"/>
      <c r="K24" s="20">
        <f>SUM(H24:J24)</f>
        <v>1</v>
      </c>
      <c r="L24" s="1"/>
      <c r="M24" s="1"/>
    </row>
    <row r="25" spans="1:13" ht="27.75">
      <c r="A25" s="14" t="s">
        <v>199</v>
      </c>
      <c r="B25" s="36">
        <v>1</v>
      </c>
      <c r="C25" s="37">
        <f>+'3.1ผลงานคณะ'!AZ155</f>
        <v>0</v>
      </c>
      <c r="D25" s="17"/>
      <c r="E25" s="17">
        <f>C25</f>
        <v>0</v>
      </c>
      <c r="F25" s="17"/>
      <c r="G25" s="18">
        <f>SUM(D25:F25)</f>
        <v>0</v>
      </c>
      <c r="H25" s="38"/>
      <c r="I25" s="38">
        <v>1</v>
      </c>
      <c r="J25" s="38"/>
      <c r="K25" s="20">
        <f>SUM(H25:J25)</f>
        <v>1</v>
      </c>
      <c r="L25" s="1"/>
      <c r="M25" s="1"/>
    </row>
    <row r="26" spans="1:13" s="29" customFormat="1" ht="27.75">
      <c r="A26" s="23" t="s">
        <v>78</v>
      </c>
      <c r="B26" s="24">
        <f>SUM(B24:B25)</f>
        <v>2</v>
      </c>
      <c r="C26" s="25">
        <f>SUM(C24:C25)/B26</f>
        <v>0</v>
      </c>
      <c r="D26" s="26" t="e">
        <f>SUM(D24:D25)/H26</f>
        <v>#DIV/0!</v>
      </c>
      <c r="E26" s="26">
        <f>SUM(E24:E25)/I26</f>
        <v>0</v>
      </c>
      <c r="F26" s="26" t="e">
        <f>SUM(F24:F25)/J26</f>
        <v>#DIV/0!</v>
      </c>
      <c r="G26" s="26">
        <f>SUM(G24:G25)/K26</f>
        <v>0</v>
      </c>
      <c r="H26" s="27">
        <f>SUM(H24:H25)</f>
        <v>0</v>
      </c>
      <c r="I26" s="27">
        <f>SUM(I24:I25)</f>
        <v>2</v>
      </c>
      <c r="J26" s="27">
        <f>SUM(J24:J25)</f>
        <v>0</v>
      </c>
      <c r="K26" s="27">
        <f>SUM(K24:K25)</f>
        <v>2</v>
      </c>
      <c r="L26" s="28"/>
      <c r="M26" s="28"/>
    </row>
    <row r="27" spans="1:13" s="29" customFormat="1" ht="27.75">
      <c r="A27" s="79" t="s">
        <v>79</v>
      </c>
      <c r="B27" s="80">
        <f>SUM(B11,B16,B19,B22,B26)</f>
        <v>13</v>
      </c>
      <c r="C27" s="81" t="e">
        <f>SUM(C5:C10,C13:C15,C18,C21,C24:C25)/B27</f>
        <v>#DIV/0!</v>
      </c>
      <c r="D27" s="81" t="e">
        <f>SUM(D5:D10,D13:D15,D18,D21,D24:D25)/H27</f>
        <v>#DIV/0!</v>
      </c>
      <c r="E27" s="81">
        <f>SUM(E5:E10,E13:E15,E18,E21,E24:E25)/I27</f>
        <v>0</v>
      </c>
      <c r="F27" s="81" t="e">
        <f>SUM(F5:F10,F13:F15,F18,F21,F24:F25)/J27</f>
        <v>#DIV/0!</v>
      </c>
      <c r="G27" s="81" t="e">
        <f>SUM(G5:G10,G13:G15,G18,G21,G24:G25)/K27</f>
        <v>#DIV/0!</v>
      </c>
      <c r="H27" s="80">
        <f t="shared" ref="H27:J27" si="6">SUM(H11,H16,H19,H22,H26)</f>
        <v>4</v>
      </c>
      <c r="I27" s="82">
        <f>SUM(I11,I16,I19,I22,I26)</f>
        <v>7</v>
      </c>
      <c r="J27" s="80">
        <f t="shared" si="6"/>
        <v>2</v>
      </c>
      <c r="K27" s="82">
        <f>SUM(K11,K16,K19,K22,K26)</f>
        <v>13</v>
      </c>
      <c r="L27" s="28"/>
      <c r="M27" s="28"/>
    </row>
    <row r="28" spans="1:13">
      <c r="A28" s="44"/>
      <c r="C28" s="46"/>
      <c r="D28" s="47"/>
      <c r="E28" s="47"/>
      <c r="F28" s="47"/>
      <c r="G28" s="47"/>
    </row>
    <row r="29" spans="1:13">
      <c r="A29" s="44"/>
      <c r="C29" s="46"/>
      <c r="D29" s="48"/>
      <c r="E29" s="48"/>
      <c r="F29" s="48"/>
      <c r="G29" s="48"/>
    </row>
    <row r="30" spans="1:13">
      <c r="A30" s="44"/>
      <c r="C30" s="46"/>
      <c r="D30" s="49"/>
      <c r="E30" s="48"/>
      <c r="F30" s="48"/>
      <c r="G30" s="48"/>
    </row>
    <row r="31" spans="1:13">
      <c r="A31" s="44"/>
      <c r="C31" s="46"/>
      <c r="D31" s="48"/>
      <c r="E31" s="48"/>
      <c r="F31" s="48"/>
      <c r="G31" s="48"/>
    </row>
    <row r="32" spans="1:13" s="45" customFormat="1">
      <c r="A32" s="44"/>
      <c r="C32" s="46"/>
      <c r="D32" s="48"/>
      <c r="E32" s="48"/>
      <c r="F32" s="48"/>
      <c r="G32" s="49"/>
      <c r="L32" s="5"/>
      <c r="M32" s="5"/>
    </row>
    <row r="33" spans="1:13" s="45" customFormat="1">
      <c r="A33" s="44"/>
      <c r="C33" s="46"/>
      <c r="D33" s="48"/>
      <c r="E33" s="49"/>
      <c r="F33" s="48"/>
      <c r="G33" s="48"/>
      <c r="L33" s="5"/>
      <c r="M33" s="5"/>
    </row>
    <row r="34" spans="1:13" s="45" customFormat="1">
      <c r="A34" s="44"/>
      <c r="C34" s="46"/>
      <c r="D34" s="48"/>
      <c r="E34" s="48"/>
      <c r="F34" s="48"/>
      <c r="G34" s="49"/>
      <c r="L34" s="5"/>
      <c r="M34" s="5"/>
    </row>
    <row r="35" spans="1:13" s="45" customFormat="1">
      <c r="A35" s="44"/>
      <c r="C35" s="46"/>
      <c r="D35" s="48"/>
      <c r="E35" s="48"/>
      <c r="F35" s="48"/>
      <c r="G35" s="48"/>
      <c r="L35" s="5"/>
      <c r="M35" s="5"/>
    </row>
    <row r="36" spans="1:13" s="45" customFormat="1">
      <c r="A36" s="44"/>
      <c r="C36" s="46"/>
      <c r="D36" s="48"/>
      <c r="E36" s="49"/>
      <c r="F36" s="48"/>
      <c r="G36" s="48"/>
      <c r="L36" s="5"/>
      <c r="M36" s="5"/>
    </row>
    <row r="37" spans="1:13" s="45" customFormat="1">
      <c r="A37" s="44"/>
      <c r="C37" s="46"/>
      <c r="D37" s="47"/>
      <c r="E37" s="47"/>
      <c r="F37" s="47"/>
      <c r="G37" s="47"/>
      <c r="L37" s="5"/>
      <c r="M37" s="5"/>
    </row>
    <row r="38" spans="1:13" s="45" customFormat="1">
      <c r="A38" s="44"/>
      <c r="C38" s="46"/>
      <c r="D38" s="48"/>
      <c r="E38" s="48"/>
      <c r="F38" s="48"/>
      <c r="G38" s="48"/>
      <c r="L38" s="5"/>
      <c r="M38" s="5"/>
    </row>
    <row r="39" spans="1:13" s="45" customFormat="1">
      <c r="A39" s="44"/>
      <c r="C39" s="46"/>
      <c r="D39" s="49"/>
      <c r="E39" s="48"/>
      <c r="F39" s="48"/>
      <c r="G39" s="48"/>
      <c r="L39" s="5"/>
      <c r="M39" s="5"/>
    </row>
    <row r="40" spans="1:13" s="45" customFormat="1">
      <c r="A40" s="44"/>
      <c r="C40" s="46"/>
      <c r="D40" s="48"/>
      <c r="E40" s="48"/>
      <c r="F40" s="48"/>
      <c r="G40" s="48"/>
      <c r="L40" s="5"/>
      <c r="M40" s="5"/>
    </row>
    <row r="41" spans="1:13" s="45" customFormat="1">
      <c r="A41" s="44"/>
      <c r="C41" s="46"/>
      <c r="D41" s="48"/>
      <c r="E41" s="48"/>
      <c r="F41" s="48"/>
      <c r="G41" s="48"/>
      <c r="L41" s="5"/>
      <c r="M41" s="5"/>
    </row>
    <row r="42" spans="1:13" s="45" customFormat="1">
      <c r="A42" s="44"/>
      <c r="C42" s="46"/>
      <c r="D42" s="48"/>
      <c r="E42" s="48"/>
      <c r="F42" s="48"/>
      <c r="G42" s="48"/>
      <c r="L42" s="5"/>
      <c r="M42" s="5"/>
    </row>
    <row r="43" spans="1:13" s="45" customFormat="1">
      <c r="A43" s="44"/>
      <c r="C43" s="46"/>
      <c r="D43" s="47"/>
      <c r="E43" s="47"/>
      <c r="F43" s="47"/>
      <c r="G43" s="44"/>
      <c r="L43" s="5"/>
      <c r="M43" s="5"/>
    </row>
    <row r="44" spans="1:13" s="45" customFormat="1">
      <c r="A44" s="44"/>
      <c r="C44" s="46"/>
      <c r="D44" s="48"/>
      <c r="E44" s="48"/>
      <c r="F44" s="48"/>
      <c r="G44" s="48"/>
      <c r="L44" s="5"/>
      <c r="M44" s="5"/>
    </row>
    <row r="45" spans="1:13" s="45" customFormat="1">
      <c r="A45" s="44"/>
      <c r="C45" s="46"/>
      <c r="D45" s="49"/>
      <c r="E45" s="48"/>
      <c r="F45" s="48"/>
      <c r="G45" s="48"/>
      <c r="L45" s="5"/>
      <c r="M45" s="5"/>
    </row>
    <row r="46" spans="1:13" s="45" customFormat="1">
      <c r="A46" s="44"/>
      <c r="C46" s="46"/>
      <c r="D46" s="49"/>
      <c r="E46" s="48"/>
      <c r="F46" s="48"/>
      <c r="G46" s="48"/>
      <c r="L46" s="5"/>
      <c r="M46" s="5"/>
    </row>
    <row r="47" spans="1:13" s="45" customFormat="1">
      <c r="A47" s="44"/>
      <c r="C47" s="46"/>
      <c r="D47" s="49"/>
      <c r="E47" s="48"/>
      <c r="F47" s="48"/>
      <c r="G47" s="48"/>
      <c r="L47" s="5"/>
      <c r="M47" s="5"/>
    </row>
    <row r="48" spans="1:13" s="45" customFormat="1">
      <c r="A48" s="44"/>
      <c r="C48" s="46"/>
      <c r="D48" s="49"/>
      <c r="E48" s="48"/>
      <c r="F48" s="48"/>
      <c r="G48" s="48"/>
      <c r="L48" s="5"/>
      <c r="M48" s="5"/>
    </row>
    <row r="49" spans="1:13" s="45" customFormat="1">
      <c r="A49" s="44"/>
      <c r="C49" s="46"/>
      <c r="D49" s="48"/>
      <c r="E49" s="48"/>
      <c r="F49" s="48"/>
      <c r="G49" s="49"/>
      <c r="L49" s="5"/>
      <c r="M49" s="5"/>
    </row>
    <row r="50" spans="1:13" s="45" customFormat="1">
      <c r="A50" s="44"/>
      <c r="C50" s="46"/>
      <c r="D50" s="48"/>
      <c r="E50" s="48"/>
      <c r="F50" s="48"/>
      <c r="G50" s="49"/>
      <c r="L50" s="5"/>
      <c r="M50" s="5"/>
    </row>
    <row r="51" spans="1:13" s="45" customFormat="1">
      <c r="A51" s="44"/>
      <c r="C51" s="46"/>
      <c r="D51" s="48"/>
      <c r="E51" s="48"/>
      <c r="F51" s="48"/>
      <c r="G51" s="49"/>
      <c r="L51" s="5"/>
      <c r="M51" s="5"/>
    </row>
    <row r="52" spans="1:13" s="45" customFormat="1">
      <c r="A52" s="44"/>
      <c r="C52" s="46"/>
      <c r="D52" s="48"/>
      <c r="E52" s="48"/>
      <c r="F52" s="48"/>
      <c r="G52" s="49"/>
      <c r="L52" s="5"/>
      <c r="M52" s="5"/>
    </row>
    <row r="53" spans="1:13" s="45" customFormat="1">
      <c r="A53" s="44"/>
      <c r="C53" s="46"/>
      <c r="D53" s="48"/>
      <c r="E53" s="49"/>
      <c r="F53" s="48"/>
      <c r="G53" s="48"/>
      <c r="L53" s="5"/>
      <c r="M53" s="5"/>
    </row>
    <row r="54" spans="1:13" s="45" customFormat="1">
      <c r="A54" s="44"/>
      <c r="C54" s="46"/>
      <c r="D54" s="48"/>
      <c r="E54" s="49"/>
      <c r="F54" s="48"/>
      <c r="G54" s="48"/>
      <c r="L54" s="5"/>
      <c r="M54" s="5"/>
    </row>
    <row r="55" spans="1:13" s="45" customFormat="1">
      <c r="A55" s="44"/>
      <c r="C55" s="46"/>
      <c r="D55" s="49"/>
      <c r="E55" s="48"/>
      <c r="F55" s="48"/>
      <c r="G55" s="48"/>
      <c r="L55" s="5"/>
      <c r="M55" s="5"/>
    </row>
    <row r="56" spans="1:13" s="45" customFormat="1">
      <c r="A56" s="44"/>
      <c r="C56" s="46"/>
      <c r="D56" s="48"/>
      <c r="E56" s="49"/>
      <c r="F56" s="48"/>
      <c r="G56" s="48"/>
      <c r="L56" s="5"/>
      <c r="M56" s="5"/>
    </row>
    <row r="57" spans="1:13" s="45" customFormat="1">
      <c r="A57" s="44"/>
      <c r="C57" s="46"/>
      <c r="D57" s="50"/>
      <c r="E57" s="50"/>
      <c r="F57" s="48"/>
      <c r="G57" s="50"/>
      <c r="L57" s="5"/>
      <c r="M57" s="5"/>
    </row>
    <row r="58" spans="1:13" s="45" customFormat="1">
      <c r="A58" s="44"/>
      <c r="C58" s="46"/>
      <c r="D58" s="48"/>
      <c r="E58" s="48"/>
      <c r="F58" s="48"/>
      <c r="G58" s="48"/>
      <c r="L58" s="5"/>
      <c r="M58" s="5"/>
    </row>
    <row r="59" spans="1:13" s="45" customFormat="1">
      <c r="A59" s="44"/>
      <c r="C59" s="46"/>
      <c r="D59" s="47"/>
      <c r="E59" s="47"/>
      <c r="F59" s="47"/>
      <c r="G59" s="47"/>
      <c r="L59" s="5"/>
      <c r="M59" s="5"/>
    </row>
    <row r="60" spans="1:13" s="45" customFormat="1">
      <c r="A60" s="44"/>
      <c r="C60" s="46"/>
      <c r="D60" s="48"/>
      <c r="E60" s="48"/>
      <c r="F60" s="48"/>
      <c r="G60" s="48"/>
      <c r="L60" s="5"/>
      <c r="M60" s="5"/>
    </row>
    <row r="61" spans="1:13" s="45" customFormat="1">
      <c r="A61" s="44"/>
      <c r="C61" s="46"/>
      <c r="D61" s="49"/>
      <c r="E61" s="48"/>
      <c r="F61" s="48"/>
      <c r="G61" s="48"/>
      <c r="L61" s="5"/>
      <c r="M61" s="5"/>
    </row>
    <row r="62" spans="1:13" s="45" customFormat="1">
      <c r="A62" s="44"/>
      <c r="C62" s="46"/>
      <c r="D62" s="49"/>
      <c r="E62" s="48"/>
      <c r="F62" s="48"/>
      <c r="G62" s="48"/>
      <c r="L62" s="5"/>
      <c r="M62" s="5"/>
    </row>
    <row r="63" spans="1:13" s="45" customFormat="1">
      <c r="A63" s="5"/>
      <c r="C63" s="46"/>
      <c r="D63" s="48"/>
      <c r="E63" s="48"/>
      <c r="F63" s="48"/>
      <c r="G63" s="49"/>
      <c r="L63" s="5"/>
      <c r="M63" s="5"/>
    </row>
    <row r="64" spans="1:13" s="45" customFormat="1">
      <c r="A64" s="5"/>
      <c r="D64" s="50"/>
      <c r="E64" s="50"/>
      <c r="F64" s="48"/>
      <c r="G64" s="49"/>
      <c r="L64" s="5"/>
      <c r="M64" s="5"/>
    </row>
    <row r="65" spans="1:13" s="45" customFormat="1">
      <c r="A65" s="5"/>
      <c r="D65" s="48"/>
      <c r="E65" s="48"/>
      <c r="F65" s="48"/>
      <c r="G65" s="49"/>
      <c r="L65" s="5"/>
      <c r="M65" s="5"/>
    </row>
    <row r="66" spans="1:13" s="45" customFormat="1">
      <c r="A66" s="5"/>
      <c r="D66" s="47"/>
      <c r="E66" s="47"/>
      <c r="F66" s="47"/>
      <c r="G66" s="47"/>
      <c r="L66" s="5"/>
      <c r="M66" s="5"/>
    </row>
    <row r="67" spans="1:13" s="45" customFormat="1">
      <c r="A67" s="5"/>
      <c r="D67" s="48"/>
      <c r="E67" s="48"/>
      <c r="F67" s="48"/>
      <c r="G67" s="48"/>
      <c r="L67" s="5"/>
      <c r="M67" s="5"/>
    </row>
    <row r="68" spans="1:13" s="45" customFormat="1">
      <c r="A68" s="5"/>
      <c r="D68" s="49"/>
      <c r="E68" s="48"/>
      <c r="F68" s="48"/>
      <c r="G68" s="48"/>
      <c r="L68" s="5"/>
      <c r="M68" s="5"/>
    </row>
    <row r="69" spans="1:13" s="45" customFormat="1">
      <c r="A69" s="5"/>
      <c r="D69" s="49"/>
      <c r="E69" s="48"/>
      <c r="F69" s="48"/>
      <c r="G69" s="48"/>
      <c r="L69" s="5"/>
      <c r="M69" s="5"/>
    </row>
    <row r="70" spans="1:13" s="45" customFormat="1">
      <c r="A70" s="5"/>
      <c r="D70" s="48"/>
      <c r="E70" s="49"/>
      <c r="F70" s="48"/>
      <c r="G70" s="48"/>
      <c r="L70" s="5"/>
      <c r="M70" s="5"/>
    </row>
    <row r="71" spans="1:13" s="45" customFormat="1">
      <c r="A71" s="5"/>
      <c r="D71" s="47"/>
      <c r="E71" s="47"/>
      <c r="F71" s="47"/>
      <c r="G71" s="44"/>
      <c r="L71" s="5"/>
      <c r="M71" s="5"/>
    </row>
    <row r="72" spans="1:13" s="45" customFormat="1">
      <c r="A72" s="5"/>
      <c r="D72" s="47"/>
      <c r="E72" s="47"/>
      <c r="F72" s="51"/>
      <c r="G72" s="47"/>
      <c r="L72" s="5"/>
      <c r="M72" s="5"/>
    </row>
    <row r="73" spans="1:13" s="45" customFormat="1">
      <c r="A73" s="5"/>
      <c r="D73" s="48"/>
      <c r="E73" s="48"/>
      <c r="F73" s="48"/>
      <c r="G73" s="48"/>
      <c r="L73" s="5"/>
      <c r="M73" s="5"/>
    </row>
  </sheetData>
  <mergeCells count="3">
    <mergeCell ref="A2:A3"/>
    <mergeCell ref="D2:G2"/>
    <mergeCell ref="H2:K2"/>
  </mergeCells>
  <pageMargins left="0.7" right="0.7" top="0.75" bottom="0.75" header="0.3" footer="0.3"/>
  <pageSetup orientation="portrait" horizontalDpi="30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"/>
  <sheetViews>
    <sheetView zoomScale="136" zoomScaleNormal="136" workbookViewId="0">
      <selection activeCell="D10" sqref="D10"/>
    </sheetView>
  </sheetViews>
  <sheetFormatPr defaultColWidth="10" defaultRowHeight="23.25"/>
  <cols>
    <col min="1" max="1" width="31.375" style="74" customWidth="1"/>
    <col min="2" max="2" width="8" style="74" customWidth="1"/>
    <col min="3" max="3" width="9.25" style="74" customWidth="1"/>
    <col min="4" max="4" width="9.5" style="74" customWidth="1"/>
    <col min="5" max="5" width="9.125" style="74" customWidth="1"/>
    <col min="6" max="6" width="11.125" style="78" customWidth="1"/>
    <col min="7" max="7" width="18.25" style="77" customWidth="1"/>
    <col min="8" max="16384" width="10" style="68"/>
  </cols>
  <sheetData>
    <row r="1" spans="1:7" ht="24">
      <c r="A1" s="1385" t="s">
        <v>186</v>
      </c>
      <c r="B1" s="1385"/>
      <c r="C1" s="1385"/>
      <c r="D1" s="1385"/>
      <c r="E1" s="1385"/>
      <c r="F1" s="1385"/>
      <c r="G1" s="1385"/>
    </row>
    <row r="2" spans="1:7" ht="24" customHeight="1">
      <c r="A2" s="70" t="s">
        <v>184</v>
      </c>
      <c r="B2" s="69"/>
      <c r="C2" s="70" t="s">
        <v>208</v>
      </c>
      <c r="D2" s="93"/>
      <c r="E2" s="93"/>
      <c r="F2" s="93"/>
      <c r="G2" s="93"/>
    </row>
    <row r="3" spans="1:7" ht="16.5" customHeight="1">
      <c r="A3" s="1399"/>
      <c r="B3" s="1400"/>
      <c r="C3" s="1401"/>
      <c r="D3" s="1400"/>
      <c r="E3" s="1400"/>
      <c r="F3" s="1400"/>
      <c r="G3" s="1400"/>
    </row>
    <row r="4" spans="1:7" ht="26.25" customHeight="1">
      <c r="A4" s="1381" t="s">
        <v>0</v>
      </c>
      <c r="B4" s="1378" t="s">
        <v>61</v>
      </c>
      <c r="C4" s="1379"/>
      <c r="D4" s="1379"/>
      <c r="E4" s="1379"/>
      <c r="F4" s="1380"/>
      <c r="G4" s="1383" t="s">
        <v>62</v>
      </c>
    </row>
    <row r="5" spans="1:7" ht="24">
      <c r="A5" s="1381"/>
      <c r="B5" s="85" t="s">
        <v>2</v>
      </c>
      <c r="C5" s="85" t="s">
        <v>63</v>
      </c>
      <c r="D5" s="85" t="s">
        <v>64</v>
      </c>
      <c r="E5" s="85" t="s">
        <v>65</v>
      </c>
      <c r="F5" s="86" t="s">
        <v>66</v>
      </c>
      <c r="G5" s="1387"/>
    </row>
    <row r="6" spans="1:7" s="72" customFormat="1" ht="27.75">
      <c r="A6" s="87" t="s">
        <v>21</v>
      </c>
      <c r="B6" s="88">
        <v>6</v>
      </c>
      <c r="C6" s="89" t="e">
        <f>+'ส 1-1-นิติ'!D11</f>
        <v>#DIV/0!</v>
      </c>
      <c r="D6" s="89">
        <f>+'ส 1-1-นิติ'!E11</f>
        <v>0</v>
      </c>
      <c r="E6" s="89" t="e">
        <f>+'ส 1-1-นิติ'!F11</f>
        <v>#DIV/0!</v>
      </c>
      <c r="F6" s="89" t="e">
        <f>+'ส 1-1-นิติ'!G11</f>
        <v>#DIV/0!</v>
      </c>
      <c r="G6" s="71" t="e">
        <f>IF(F6&lt;1.51,"ต้องปรับปรุงเร่งด่วน",IF(F6&lt;2.51,"ต้องปรับปรุง",IF(F6&lt;3.51,"พอใช้",IF(F6&lt;4.51,"ดี",IF(F6&gt;=4.51,"ดีมาก")))))</f>
        <v>#DIV/0!</v>
      </c>
    </row>
    <row r="7" spans="1:7" s="73" customFormat="1" ht="27.75">
      <c r="A7" s="87" t="s">
        <v>42</v>
      </c>
      <c r="B7" s="88">
        <v>3</v>
      </c>
      <c r="C7" s="89" t="e">
        <f>+'ส 1-1-นิติ'!D16</f>
        <v>#DIV/0!</v>
      </c>
      <c r="D7" s="89">
        <f>+'ส 1-1-นิติ'!E16</f>
        <v>0</v>
      </c>
      <c r="E7" s="89" t="e">
        <f>+'ส 1-1-นิติ'!F16</f>
        <v>#DIV/0!</v>
      </c>
      <c r="F7" s="89" t="e">
        <f>+'ส 1-1-นิติ'!G16</f>
        <v>#DIV/0!</v>
      </c>
      <c r="G7" s="71" t="e">
        <f>IF(F7&lt;1.51,"ต้องปรับปรุงเร่งด่วน",IF(F7&lt;2.51,"ต้องปรับปรุง",IF(F7&lt;3.51,"พอใช้",IF(F7&lt;4.51,"ดี",IF(F7&gt;=4.51,"ดีมาก")))))</f>
        <v>#DIV/0!</v>
      </c>
    </row>
    <row r="8" spans="1:7" s="73" customFormat="1" ht="27.75">
      <c r="A8" s="87" t="s">
        <v>49</v>
      </c>
      <c r="B8" s="88">
        <v>1</v>
      </c>
      <c r="C8" s="89">
        <v>0</v>
      </c>
      <c r="D8" s="89">
        <f>+'ส 1-1-นิติ'!E19</f>
        <v>0</v>
      </c>
      <c r="E8" s="89">
        <v>0</v>
      </c>
      <c r="F8" s="89">
        <f>+'ส 1-1-นิติ'!G19</f>
        <v>0</v>
      </c>
      <c r="G8" s="71" t="str">
        <f t="shared" ref="G8:G11" si="0">IF(F8&lt;1.51,"ต้องปรับปรุงเร่งด่วน",IF(F8&lt;2.51,"ต้องปรับปรุง",IF(F8&lt;3.51,"พอใช้",IF(F8&lt;4.51,"ดี",IF(F8&gt;=4.51,"ดีมาก")))))</f>
        <v>ต้องปรับปรุงเร่งด่วน</v>
      </c>
    </row>
    <row r="9" spans="1:7" s="73" customFormat="1" ht="27.75">
      <c r="A9" s="87" t="s">
        <v>52</v>
      </c>
      <c r="B9" s="88">
        <v>1</v>
      </c>
      <c r="C9" s="89">
        <v>0</v>
      </c>
      <c r="D9" s="89">
        <f>+'ส 1-1-นิติ'!E22</f>
        <v>0</v>
      </c>
      <c r="E9" s="89">
        <v>0</v>
      </c>
      <c r="F9" s="89">
        <f>+'ส 1-1-นิติ'!G22</f>
        <v>0</v>
      </c>
      <c r="G9" s="71" t="str">
        <f t="shared" si="0"/>
        <v>ต้องปรับปรุงเร่งด่วน</v>
      </c>
    </row>
    <row r="10" spans="1:7" s="73" customFormat="1" ht="27.75">
      <c r="A10" s="90" t="s">
        <v>55</v>
      </c>
      <c r="B10" s="91">
        <v>2</v>
      </c>
      <c r="C10" s="92">
        <v>0</v>
      </c>
      <c r="D10" s="92">
        <f>+'ส 1-1-นิติ'!E26</f>
        <v>0</v>
      </c>
      <c r="E10" s="92">
        <v>0</v>
      </c>
      <c r="F10" s="92">
        <f>+'ส 1-1-นิติ'!G26</f>
        <v>0</v>
      </c>
      <c r="G10" s="84" t="str">
        <f t="shared" si="0"/>
        <v>ต้องปรับปรุงเร่งด่วน</v>
      </c>
    </row>
    <row r="11" spans="1:7" ht="24">
      <c r="A11" s="94" t="s">
        <v>67</v>
      </c>
      <c r="B11" s="94">
        <v>13</v>
      </c>
      <c r="C11" s="95" t="e">
        <f>+'ส 1-1-นิติ'!D27</f>
        <v>#DIV/0!</v>
      </c>
      <c r="D11" s="95">
        <f>+'ส 1-1-นิติ'!E27</f>
        <v>0</v>
      </c>
      <c r="E11" s="95" t="e">
        <f>+'ส 1-1-นิติ'!F27</f>
        <v>#DIV/0!</v>
      </c>
      <c r="F11" s="95" t="e">
        <f>+'ส 1-1-นิติ'!G27</f>
        <v>#DIV/0!</v>
      </c>
      <c r="G11" s="96" t="e">
        <f t="shared" si="0"/>
        <v>#DIV/0!</v>
      </c>
    </row>
    <row r="12" spans="1:7">
      <c r="C12" s="75"/>
      <c r="D12" s="75"/>
      <c r="E12" s="75"/>
      <c r="F12" s="76"/>
    </row>
  </sheetData>
  <sheetProtection password="CEE3" sheet="1" objects="1" scenarios="1"/>
  <mergeCells count="5">
    <mergeCell ref="A1:G1"/>
    <mergeCell ref="A3:G3"/>
    <mergeCell ref="A4:A5"/>
    <mergeCell ref="B4:F4"/>
    <mergeCell ref="G4:G5"/>
  </mergeCells>
  <conditionalFormatting sqref="G6:G11">
    <cfRule type="cellIs" dxfId="838" priority="1" stopIfTrue="1" operator="equal">
      <formula>"ต้องปรับปรุงเร่งด่วน"</formula>
    </cfRule>
    <cfRule type="cellIs" dxfId="837" priority="2" stopIfTrue="1" operator="equal">
      <formula>"ต้องปรับปรุง"</formula>
    </cfRule>
    <cfRule type="cellIs" dxfId="836" priority="3" stopIfTrue="1" operator="equal">
      <formula>"ต้องปรับปรุงเร่งด่วน"</formula>
    </cfRule>
    <cfRule type="cellIs" dxfId="835" priority="4" stopIfTrue="1" operator="equal">
      <formula>"ต้องปรับปรุงเร่งด่วน"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M73"/>
  <sheetViews>
    <sheetView zoomScale="70" zoomScaleNormal="70" workbookViewId="0">
      <pane xSplit="1" ySplit="3" topLeftCell="B16" activePane="bottomRight" state="frozen"/>
      <selection activeCell="H15" sqref="H15"/>
      <selection pane="topRight" activeCell="H15" sqref="H15"/>
      <selection pane="bottomLeft" activeCell="H15" sqref="H15"/>
      <selection pane="bottomRight" activeCell="C26" sqref="C26"/>
    </sheetView>
  </sheetViews>
  <sheetFormatPr defaultColWidth="10" defaultRowHeight="21.75"/>
  <cols>
    <col min="1" max="1" width="35.375" style="5" customWidth="1"/>
    <col min="2" max="2" width="8.375" style="45" customWidth="1"/>
    <col min="3" max="3" width="12.375" style="45" customWidth="1"/>
    <col min="4" max="4" width="9" style="52" customWidth="1"/>
    <col min="5" max="7" width="10" style="52"/>
    <col min="8" max="11" width="10" style="45"/>
    <col min="12" max="16384" width="10" style="5"/>
  </cols>
  <sheetData>
    <row r="1" spans="1:13" s="1" customFormat="1" ht="27.75">
      <c r="A1" s="1" t="s">
        <v>68</v>
      </c>
      <c r="B1" s="2" t="str">
        <f>+'ส1-นิติ'!C2</f>
        <v>คณะนิติศาสตร์</v>
      </c>
      <c r="C1" s="3"/>
      <c r="D1" s="4"/>
      <c r="E1" s="4"/>
      <c r="F1" s="4"/>
      <c r="G1" s="4"/>
      <c r="H1" s="3"/>
      <c r="I1" s="3"/>
      <c r="J1" s="3"/>
      <c r="K1" s="3"/>
    </row>
    <row r="2" spans="1:13">
      <c r="A2" s="1390" t="s">
        <v>69</v>
      </c>
      <c r="B2" s="56" t="s">
        <v>70</v>
      </c>
      <c r="C2" s="57" t="str">
        <f>+B1</f>
        <v>คณะนิติศาสตร์</v>
      </c>
      <c r="D2" s="1393" t="s">
        <v>72</v>
      </c>
      <c r="E2" s="1394"/>
      <c r="F2" s="1394"/>
      <c r="G2" s="1395"/>
      <c r="H2" s="1393" t="s">
        <v>73</v>
      </c>
      <c r="I2" s="1394"/>
      <c r="J2" s="1394"/>
      <c r="K2" s="1395"/>
    </row>
    <row r="3" spans="1:13">
      <c r="A3" s="1392"/>
      <c r="B3" s="54"/>
      <c r="C3" s="57" t="s">
        <v>74</v>
      </c>
      <c r="D3" s="7" t="s">
        <v>75</v>
      </c>
      <c r="E3" s="7" t="s">
        <v>76</v>
      </c>
      <c r="F3" s="7" t="s">
        <v>77</v>
      </c>
      <c r="G3" s="7" t="s">
        <v>66</v>
      </c>
      <c r="H3" s="7" t="s">
        <v>75</v>
      </c>
      <c r="I3" s="7" t="s">
        <v>76</v>
      </c>
      <c r="J3" s="7" t="s">
        <v>77</v>
      </c>
      <c r="K3" s="7" t="s">
        <v>66</v>
      </c>
    </row>
    <row r="4" spans="1:13" s="13" customFormat="1" ht="27.75">
      <c r="A4" s="8" t="str">
        <f>+'ส1-นิติ'!A6</f>
        <v>1. การผลิตบัณฑิต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12"/>
    </row>
    <row r="5" spans="1:13" s="22" customFormat="1" ht="43.5">
      <c r="A5" s="14" t="s">
        <v>111</v>
      </c>
      <c r="B5" s="15">
        <f>[1]เป้าหมาย!B5</f>
        <v>1</v>
      </c>
      <c r="C5" s="16" t="e">
        <f>+'3.1ผลงานคณะ'!BE8</f>
        <v>#DIV/0!</v>
      </c>
      <c r="D5" s="17"/>
      <c r="E5" s="17"/>
      <c r="F5" s="17" t="e">
        <f>+C5</f>
        <v>#DIV/0!</v>
      </c>
      <c r="G5" s="18" t="e">
        <f t="shared" ref="G5:G10" si="0">SUM(D5:F5)</f>
        <v>#DIV/0!</v>
      </c>
      <c r="H5" s="19"/>
      <c r="I5" s="19"/>
      <c r="J5" s="19">
        <v>1</v>
      </c>
      <c r="K5" s="20">
        <f>SUM(H5:J5)</f>
        <v>1</v>
      </c>
      <c r="L5" s="21"/>
      <c r="M5" s="21"/>
    </row>
    <row r="6" spans="1:13" s="22" customFormat="1" ht="27.75">
      <c r="A6" s="14" t="s">
        <v>188</v>
      </c>
      <c r="B6" s="15">
        <v>1</v>
      </c>
      <c r="C6" s="97" t="e">
        <f>+'3.1ผลงานคณะ'!BE14</f>
        <v>#DIV/0!</v>
      </c>
      <c r="D6" s="17" t="e">
        <f>C6</f>
        <v>#DIV/0!</v>
      </c>
      <c r="E6" s="83"/>
      <c r="F6" s="17"/>
      <c r="G6" s="18" t="e">
        <f t="shared" si="0"/>
        <v>#DIV/0!</v>
      </c>
      <c r="H6" s="19">
        <v>1</v>
      </c>
      <c r="I6" s="83"/>
      <c r="J6" s="19"/>
      <c r="K6" s="20">
        <f>SUM(H6:J6)</f>
        <v>1</v>
      </c>
      <c r="L6" s="21"/>
      <c r="M6" s="21"/>
    </row>
    <row r="7" spans="1:13" s="22" customFormat="1" ht="27.75">
      <c r="A7" s="14" t="s">
        <v>189</v>
      </c>
      <c r="B7" s="15">
        <v>1</v>
      </c>
      <c r="C7" s="97" t="e">
        <f>+'3.1ผลงานคณะ'!BE22</f>
        <v>#DIV/0!</v>
      </c>
      <c r="D7" s="17" t="e">
        <f>C7</f>
        <v>#DIV/0!</v>
      </c>
      <c r="E7" s="83"/>
      <c r="F7" s="17"/>
      <c r="G7" s="18" t="e">
        <f t="shared" si="0"/>
        <v>#DIV/0!</v>
      </c>
      <c r="H7" s="19">
        <v>1</v>
      </c>
      <c r="I7" s="83"/>
      <c r="J7" s="19"/>
      <c r="K7" s="20">
        <f>SUM(H7:J7)</f>
        <v>1</v>
      </c>
      <c r="L7" s="21"/>
      <c r="M7" s="21"/>
    </row>
    <row r="8" spans="1:13" s="22" customFormat="1" ht="43.5">
      <c r="A8" s="14" t="s">
        <v>190</v>
      </c>
      <c r="B8" s="15">
        <v>1</v>
      </c>
      <c r="C8" s="97" t="e">
        <f>+'3.1ผลงานคณะ'!BE29</f>
        <v>#DIV/0!</v>
      </c>
      <c r="D8" s="17" t="e">
        <f>C8</f>
        <v>#DIV/0!</v>
      </c>
      <c r="E8" s="83"/>
      <c r="F8" s="17"/>
      <c r="G8" s="18" t="e">
        <f t="shared" si="0"/>
        <v>#DIV/0!</v>
      </c>
      <c r="H8" s="19">
        <v>1</v>
      </c>
      <c r="I8" s="83"/>
      <c r="J8" s="19"/>
      <c r="K8" s="20">
        <f>SUM(H8:J8)</f>
        <v>1</v>
      </c>
      <c r="L8" s="21"/>
      <c r="M8" s="21"/>
    </row>
    <row r="9" spans="1:13" s="22" customFormat="1" ht="27.75">
      <c r="A9" s="14" t="s">
        <v>191</v>
      </c>
      <c r="B9" s="15">
        <v>1</v>
      </c>
      <c r="C9" s="97">
        <f>+'3.1ผลงานคณะ'!BE43</f>
        <v>0</v>
      </c>
      <c r="D9" s="17"/>
      <c r="E9" s="17">
        <f t="shared" ref="E9:E10" si="1">C9</f>
        <v>0</v>
      </c>
      <c r="F9" s="17"/>
      <c r="G9" s="18">
        <f t="shared" si="0"/>
        <v>0</v>
      </c>
      <c r="H9" s="19"/>
      <c r="I9" s="19">
        <v>1</v>
      </c>
      <c r="J9" s="19"/>
      <c r="K9" s="20">
        <f t="shared" ref="K9:K10" si="2">SUM(H9:J9)</f>
        <v>1</v>
      </c>
      <c r="L9" s="21"/>
      <c r="M9" s="21"/>
    </row>
    <row r="10" spans="1:13" s="22" customFormat="1" ht="27.75">
      <c r="A10" s="14" t="s">
        <v>192</v>
      </c>
      <c r="B10" s="15">
        <v>1</v>
      </c>
      <c r="C10" s="97">
        <f>+'3.1ผลงานคณะ'!BE55</f>
        <v>0</v>
      </c>
      <c r="D10" s="17"/>
      <c r="E10" s="17">
        <f t="shared" si="1"/>
        <v>0</v>
      </c>
      <c r="F10" s="17"/>
      <c r="G10" s="18">
        <f t="shared" si="0"/>
        <v>0</v>
      </c>
      <c r="H10" s="19"/>
      <c r="I10" s="19">
        <v>1</v>
      </c>
      <c r="J10" s="19"/>
      <c r="K10" s="20">
        <f t="shared" si="2"/>
        <v>1</v>
      </c>
      <c r="L10" s="21"/>
      <c r="M10" s="21"/>
    </row>
    <row r="11" spans="1:13" s="29" customFormat="1" ht="27.75">
      <c r="A11" s="23" t="s">
        <v>78</v>
      </c>
      <c r="B11" s="24">
        <f>SUM(B5:B10)</f>
        <v>6</v>
      </c>
      <c r="C11" s="25" t="e">
        <f>SUM(C5:C10)/B11</f>
        <v>#DIV/0!</v>
      </c>
      <c r="D11" s="26" t="e">
        <f>SUM(D5:D10)/H11</f>
        <v>#DIV/0!</v>
      </c>
      <c r="E11" s="26">
        <f>SUM(E5:E10)/I11</f>
        <v>0</v>
      </c>
      <c r="F11" s="26" t="e">
        <f>SUM(F5:F10)/J11</f>
        <v>#DIV/0!</v>
      </c>
      <c r="G11" s="26" t="e">
        <f>SUM(G5:G10)/K11</f>
        <v>#DIV/0!</v>
      </c>
      <c r="H11" s="27">
        <f>SUM(H5:H10)</f>
        <v>3</v>
      </c>
      <c r="I11" s="27">
        <f>SUM(I5:I10)</f>
        <v>2</v>
      </c>
      <c r="J11" s="27">
        <f>SUM(J5:J10)</f>
        <v>1</v>
      </c>
      <c r="K11" s="27">
        <f>SUM(K5:K10)</f>
        <v>6</v>
      </c>
      <c r="L11" s="28"/>
      <c r="M11" s="28"/>
    </row>
    <row r="12" spans="1:13" s="13" customFormat="1" ht="27.75">
      <c r="A12" s="8" t="str">
        <f>+'ส1-นิติ'!A7</f>
        <v>2. การวิจัย</v>
      </c>
      <c r="B12" s="30"/>
      <c r="C12" s="31"/>
      <c r="D12" s="32"/>
      <c r="E12" s="32"/>
      <c r="F12" s="32"/>
      <c r="G12" s="32"/>
      <c r="H12" s="33"/>
      <c r="I12" s="33"/>
      <c r="J12" s="33"/>
      <c r="K12" s="33"/>
      <c r="L12" s="12"/>
      <c r="M12" s="12"/>
    </row>
    <row r="13" spans="1:13" s="22" customFormat="1" ht="43.5">
      <c r="A13" s="14" t="s">
        <v>193</v>
      </c>
      <c r="B13" s="15">
        <v>1</v>
      </c>
      <c r="C13" s="34">
        <f>+'3.1ผลงานคณะ'!BE68</f>
        <v>0</v>
      </c>
      <c r="D13" s="17"/>
      <c r="E13" s="17">
        <f>+C13</f>
        <v>0</v>
      </c>
      <c r="F13" s="17"/>
      <c r="G13" s="18">
        <f t="shared" ref="G13:G14" si="3">SUM(D13:F13)</f>
        <v>0</v>
      </c>
      <c r="H13" s="19"/>
      <c r="I13" s="19">
        <v>1</v>
      </c>
      <c r="J13" s="19"/>
      <c r="K13" s="20">
        <f>SUM(H13:J13)</f>
        <v>1</v>
      </c>
      <c r="L13" s="21"/>
      <c r="M13" s="21"/>
    </row>
    <row r="14" spans="1:13" s="22" customFormat="1" ht="27.75">
      <c r="A14" s="14" t="s">
        <v>194</v>
      </c>
      <c r="B14" s="15">
        <v>1</v>
      </c>
      <c r="C14" s="35" t="e">
        <f>+'3.1ผลงานคณะ'!BE79</f>
        <v>#DIV/0!</v>
      </c>
      <c r="D14" s="17" t="e">
        <f>C14</f>
        <v>#DIV/0!</v>
      </c>
      <c r="E14" s="17"/>
      <c r="F14" s="17"/>
      <c r="G14" s="18" t="e">
        <f t="shared" si="3"/>
        <v>#DIV/0!</v>
      </c>
      <c r="H14" s="19">
        <v>1</v>
      </c>
      <c r="I14" s="19"/>
      <c r="J14" s="19"/>
      <c r="K14" s="20">
        <f>SUM(H14:J14)</f>
        <v>1</v>
      </c>
      <c r="L14" s="21"/>
      <c r="M14" s="21"/>
    </row>
    <row r="15" spans="1:13" s="22" customFormat="1" ht="27.75">
      <c r="A15" s="14" t="s">
        <v>195</v>
      </c>
      <c r="B15" s="15">
        <v>1</v>
      </c>
      <c r="C15" s="35" t="e">
        <f>+'3.1ผลงานคณะ'!BE86</f>
        <v>#DIV/0!</v>
      </c>
      <c r="E15" s="17"/>
      <c r="F15" s="17" t="e">
        <f>C15</f>
        <v>#DIV/0!</v>
      </c>
      <c r="G15" s="18" t="e">
        <f>SUM(D15:F15)</f>
        <v>#DIV/0!</v>
      </c>
      <c r="I15" s="19"/>
      <c r="J15" s="19">
        <v>1</v>
      </c>
      <c r="K15" s="20">
        <f>SUM(H15:J15)</f>
        <v>1</v>
      </c>
      <c r="L15" s="21"/>
      <c r="M15" s="21"/>
    </row>
    <row r="16" spans="1:13" s="29" customFormat="1" ht="27.75">
      <c r="A16" s="23" t="s">
        <v>78</v>
      </c>
      <c r="B16" s="24">
        <f>SUM(B13:B15)</f>
        <v>3</v>
      </c>
      <c r="C16" s="25" t="e">
        <f>SUM(C13:C15)/B16</f>
        <v>#DIV/0!</v>
      </c>
      <c r="D16" s="26" t="e">
        <f>SUM(D13:D15)/H16</f>
        <v>#DIV/0!</v>
      </c>
      <c r="E16" s="26">
        <f>SUM(E13:E15)/I16</f>
        <v>0</v>
      </c>
      <c r="F16" s="26" t="e">
        <f>SUM(F13:F15)/J16</f>
        <v>#DIV/0!</v>
      </c>
      <c r="G16" s="26" t="e">
        <f>SUM(G13:G15)/K16</f>
        <v>#DIV/0!</v>
      </c>
      <c r="H16" s="27">
        <f>SUM(H13:H15)</f>
        <v>1</v>
      </c>
      <c r="I16" s="27">
        <f>SUM(I13:I15)</f>
        <v>1</v>
      </c>
      <c r="J16" s="27">
        <f>SUM(J13:J15)</f>
        <v>1</v>
      </c>
      <c r="K16" s="27">
        <f>SUM(K13:K15)</f>
        <v>3</v>
      </c>
      <c r="L16" s="28"/>
      <c r="M16" s="28"/>
    </row>
    <row r="17" spans="1:13" s="43" customFormat="1" ht="27.75">
      <c r="A17" s="8" t="str">
        <f>+'ส1-นิติ'!A8</f>
        <v>3. การบริการวิชาการ</v>
      </c>
      <c r="B17" s="39"/>
      <c r="C17" s="40"/>
      <c r="D17" s="32"/>
      <c r="E17" s="32"/>
      <c r="F17" s="32"/>
      <c r="G17" s="32"/>
      <c r="H17" s="41"/>
      <c r="I17" s="41"/>
      <c r="J17" s="41"/>
      <c r="K17" s="41"/>
      <c r="L17" s="42"/>
      <c r="M17" s="42"/>
    </row>
    <row r="18" spans="1:13" ht="27.75">
      <c r="A18" s="14" t="s">
        <v>196</v>
      </c>
      <c r="B18" s="36">
        <v>1</v>
      </c>
      <c r="C18" s="37">
        <f>+'3.1ผลงานคณะ'!BE130</f>
        <v>0</v>
      </c>
      <c r="D18" s="17"/>
      <c r="E18" s="17">
        <f>C18</f>
        <v>0</v>
      </c>
      <c r="F18" s="17"/>
      <c r="G18" s="18">
        <f>SUM(D18:F18)</f>
        <v>0</v>
      </c>
      <c r="H18" s="38"/>
      <c r="I18" s="38">
        <v>1</v>
      </c>
      <c r="J18" s="38"/>
      <c r="K18" s="20">
        <f>SUM(H18:J18)</f>
        <v>1</v>
      </c>
      <c r="L18" s="1"/>
      <c r="M18" s="1"/>
    </row>
    <row r="19" spans="1:13" s="29" customFormat="1" ht="27.75">
      <c r="A19" s="23" t="s">
        <v>78</v>
      </c>
      <c r="B19" s="24">
        <f>SUM(B18:B18)</f>
        <v>1</v>
      </c>
      <c r="C19" s="25">
        <f>SUM(C18:C18)/B19</f>
        <v>0</v>
      </c>
      <c r="D19" s="26" t="e">
        <f>SUM(D18:D18)/H19</f>
        <v>#DIV/0!</v>
      </c>
      <c r="E19" s="26">
        <f>SUM(E18:E18)/I19</f>
        <v>0</v>
      </c>
      <c r="F19" s="26" t="e">
        <f>SUM(F18:F18)/J19</f>
        <v>#DIV/0!</v>
      </c>
      <c r="G19" s="26">
        <f>SUM(G18:G18)/K19</f>
        <v>0</v>
      </c>
      <c r="H19" s="27">
        <f>SUM(H18:H18)</f>
        <v>0</v>
      </c>
      <c r="I19" s="27">
        <f>SUM(I18:I18)</f>
        <v>1</v>
      </c>
      <c r="J19" s="27">
        <f>SUM(J18:J18)</f>
        <v>0</v>
      </c>
      <c r="K19" s="27">
        <f>SUM(K18:K18)</f>
        <v>1</v>
      </c>
      <c r="L19" s="28"/>
      <c r="M19" s="28"/>
    </row>
    <row r="20" spans="1:13" s="43" customFormat="1" ht="27.75">
      <c r="A20" s="8" t="str">
        <f>+'ส1-นิติ'!A9</f>
        <v xml:space="preserve">4. การทำนุบำรุงศิลปะและวัฒนธรรม  </v>
      </c>
      <c r="B20" s="39"/>
      <c r="C20" s="40"/>
      <c r="D20" s="32"/>
      <c r="E20" s="32"/>
      <c r="F20" s="32"/>
      <c r="G20" s="32"/>
      <c r="H20" s="41"/>
      <c r="I20" s="41"/>
      <c r="J20" s="41"/>
      <c r="K20" s="41"/>
      <c r="L20" s="42"/>
      <c r="M20" s="42"/>
    </row>
    <row r="21" spans="1:13" ht="27.75">
      <c r="A21" s="14" t="s">
        <v>197</v>
      </c>
      <c r="B21" s="36">
        <v>1</v>
      </c>
      <c r="C21" s="37">
        <f>+'3.1ผลงานคณะ'!BE138</f>
        <v>0</v>
      </c>
      <c r="D21" s="17"/>
      <c r="E21" s="17">
        <f>C21</f>
        <v>0</v>
      </c>
      <c r="F21" s="17"/>
      <c r="G21" s="18">
        <f t="shared" ref="G21" si="4">SUM(D21:F21)</f>
        <v>0</v>
      </c>
      <c r="H21" s="38"/>
      <c r="I21" s="38">
        <v>1</v>
      </c>
      <c r="J21" s="38"/>
      <c r="K21" s="20">
        <f t="shared" ref="K21" si="5">SUM(H21:J21)</f>
        <v>1</v>
      </c>
      <c r="L21" s="1"/>
      <c r="M21" s="1"/>
    </row>
    <row r="22" spans="1:13" s="29" customFormat="1" ht="27.75">
      <c r="A22" s="23" t="s">
        <v>78</v>
      </c>
      <c r="B22" s="24">
        <f>SUM(B21:B21)</f>
        <v>1</v>
      </c>
      <c r="C22" s="25">
        <f>SUM(C21:C21)/B22</f>
        <v>0</v>
      </c>
      <c r="D22" s="26" t="e">
        <f>SUM(D21:D21)/H22</f>
        <v>#DIV/0!</v>
      </c>
      <c r="E22" s="26">
        <f>SUM(E21:E21)/I22</f>
        <v>0</v>
      </c>
      <c r="F22" s="26" t="e">
        <f>SUM(F21:F21)/J22</f>
        <v>#DIV/0!</v>
      </c>
      <c r="G22" s="26">
        <f>SUM(G21:G21)/K22</f>
        <v>0</v>
      </c>
      <c r="H22" s="27">
        <f>SUM(H21:H21)</f>
        <v>0</v>
      </c>
      <c r="I22" s="27">
        <f>SUM(I21:I21)</f>
        <v>1</v>
      </c>
      <c r="J22" s="27">
        <f>SUM(J21:J21)</f>
        <v>0</v>
      </c>
      <c r="K22" s="27">
        <f>SUM(K21:K21)</f>
        <v>1</v>
      </c>
      <c r="L22" s="28"/>
      <c r="M22" s="28"/>
    </row>
    <row r="23" spans="1:13" s="43" customFormat="1" ht="27.75">
      <c r="A23" s="8" t="str">
        <f>+'ส1-นิติ'!A10</f>
        <v>5. การบริหารจัดการ</v>
      </c>
      <c r="B23" s="39"/>
      <c r="C23" s="40"/>
      <c r="D23" s="32"/>
      <c r="E23" s="32"/>
      <c r="F23" s="32"/>
      <c r="G23" s="32"/>
      <c r="H23" s="41"/>
      <c r="I23" s="41"/>
      <c r="J23" s="41"/>
      <c r="K23" s="41"/>
      <c r="L23" s="42"/>
      <c r="M23" s="42"/>
    </row>
    <row r="24" spans="1:13" ht="65.25">
      <c r="A24" s="14" t="s">
        <v>198</v>
      </c>
      <c r="B24" s="36">
        <v>1</v>
      </c>
      <c r="C24" s="37">
        <f>+'3.1ผลงานคณะ'!BE147</f>
        <v>0</v>
      </c>
      <c r="D24" s="17"/>
      <c r="E24" s="17">
        <f>C24</f>
        <v>0</v>
      </c>
      <c r="F24" s="17"/>
      <c r="G24" s="18">
        <f>SUM(D24:F24)</f>
        <v>0</v>
      </c>
      <c r="H24" s="38"/>
      <c r="I24" s="38">
        <v>1</v>
      </c>
      <c r="J24" s="38"/>
      <c r="K24" s="20">
        <f>SUM(H24:J24)</f>
        <v>1</v>
      </c>
      <c r="L24" s="1"/>
      <c r="M24" s="1"/>
    </row>
    <row r="25" spans="1:13" ht="27.75">
      <c r="A25" s="14" t="s">
        <v>199</v>
      </c>
      <c r="B25" s="36">
        <v>1</v>
      </c>
      <c r="C25" s="37">
        <f>+'3.1ผลงานคณะ'!BE155</f>
        <v>0</v>
      </c>
      <c r="D25" s="17"/>
      <c r="E25" s="17">
        <f>C25</f>
        <v>0</v>
      </c>
      <c r="F25" s="17"/>
      <c r="G25" s="18">
        <f>SUM(D25:F25)</f>
        <v>0</v>
      </c>
      <c r="H25" s="38"/>
      <c r="I25" s="38">
        <v>1</v>
      </c>
      <c r="J25" s="38"/>
      <c r="K25" s="20">
        <f>SUM(H25:J25)</f>
        <v>1</v>
      </c>
      <c r="L25" s="1"/>
      <c r="M25" s="1"/>
    </row>
    <row r="26" spans="1:13" s="29" customFormat="1" ht="27.75">
      <c r="A26" s="23" t="s">
        <v>78</v>
      </c>
      <c r="B26" s="24">
        <f>SUM(B24:B25)</f>
        <v>2</v>
      </c>
      <c r="C26" s="25">
        <f>SUM(C24:C25)/B26</f>
        <v>0</v>
      </c>
      <c r="D26" s="26" t="e">
        <f>SUM(D24:D25)/H26</f>
        <v>#DIV/0!</v>
      </c>
      <c r="E26" s="26">
        <f>SUM(E24:E25)/I26</f>
        <v>0</v>
      </c>
      <c r="F26" s="26" t="e">
        <f>SUM(F24:F25)/J26</f>
        <v>#DIV/0!</v>
      </c>
      <c r="G26" s="26">
        <f>SUM(G24:G25)/K26</f>
        <v>0</v>
      </c>
      <c r="H26" s="27">
        <f>SUM(H24:H25)</f>
        <v>0</v>
      </c>
      <c r="I26" s="27">
        <f>SUM(I24:I25)</f>
        <v>2</v>
      </c>
      <c r="J26" s="27">
        <f>SUM(J24:J25)</f>
        <v>0</v>
      </c>
      <c r="K26" s="27">
        <f>SUM(K24:K25)</f>
        <v>2</v>
      </c>
      <c r="L26" s="28"/>
      <c r="M26" s="28"/>
    </row>
    <row r="27" spans="1:13" s="29" customFormat="1" ht="27.75">
      <c r="A27" s="79" t="s">
        <v>79</v>
      </c>
      <c r="B27" s="80">
        <f>SUM(B11,B16,B19,B22,B26)</f>
        <v>13</v>
      </c>
      <c r="C27" s="81" t="e">
        <f>SUM(C5:C10,C13:C15,C18,C21,C24:C25)/B27</f>
        <v>#DIV/0!</v>
      </c>
      <c r="D27" s="81" t="e">
        <f>SUM(D5:D10,D13:D15,D18,D21,D24:D25)/H27</f>
        <v>#DIV/0!</v>
      </c>
      <c r="E27" s="81">
        <f>SUM(E5:E10,E13:E15,E18,E21,E24:E25)/I27</f>
        <v>0</v>
      </c>
      <c r="F27" s="81" t="e">
        <f>SUM(F5:F10,F13:F15,F18,F21,F24:F25)/J27</f>
        <v>#DIV/0!</v>
      </c>
      <c r="G27" s="81" t="e">
        <f>SUM(G5:G10,G13:G15,G18,G21,G24:G25)/K27</f>
        <v>#DIV/0!</v>
      </c>
      <c r="H27" s="80">
        <f t="shared" ref="H27:J27" si="6">SUM(H11,H16,H19,H22,H26)</f>
        <v>4</v>
      </c>
      <c r="I27" s="82">
        <f>SUM(I11,I16,I19,I22,I26)</f>
        <v>7</v>
      </c>
      <c r="J27" s="80">
        <f t="shared" si="6"/>
        <v>2</v>
      </c>
      <c r="K27" s="82">
        <f>SUM(K11,K16,K19,K22,K26)</f>
        <v>13</v>
      </c>
      <c r="L27" s="28"/>
      <c r="M27" s="28"/>
    </row>
    <row r="28" spans="1:13">
      <c r="A28" s="44"/>
      <c r="C28" s="46"/>
      <c r="D28" s="47"/>
      <c r="E28" s="47"/>
      <c r="F28" s="47"/>
      <c r="G28" s="47"/>
    </row>
    <row r="29" spans="1:13">
      <c r="A29" s="44"/>
      <c r="C29" s="46"/>
      <c r="D29" s="48"/>
      <c r="E29" s="48"/>
      <c r="F29" s="48"/>
      <c r="G29" s="48"/>
    </row>
    <row r="30" spans="1:13">
      <c r="A30" s="44"/>
      <c r="C30" s="46"/>
      <c r="D30" s="49"/>
      <c r="E30" s="48"/>
      <c r="F30" s="48"/>
      <c r="G30" s="48"/>
    </row>
    <row r="31" spans="1:13">
      <c r="A31" s="44"/>
      <c r="C31" s="46"/>
      <c r="D31" s="48"/>
      <c r="E31" s="48"/>
      <c r="F31" s="48"/>
      <c r="G31" s="48"/>
    </row>
    <row r="32" spans="1:13" s="45" customFormat="1">
      <c r="A32" s="44"/>
      <c r="C32" s="46"/>
      <c r="D32" s="48"/>
      <c r="E32" s="48"/>
      <c r="F32" s="48"/>
      <c r="G32" s="49"/>
      <c r="L32" s="5"/>
      <c r="M32" s="5"/>
    </row>
    <row r="33" spans="1:13" s="45" customFormat="1">
      <c r="A33" s="44"/>
      <c r="C33" s="46"/>
      <c r="D33" s="48"/>
      <c r="E33" s="49"/>
      <c r="F33" s="48"/>
      <c r="G33" s="48"/>
      <c r="L33" s="5"/>
      <c r="M33" s="5"/>
    </row>
    <row r="34" spans="1:13" s="45" customFormat="1">
      <c r="A34" s="44"/>
      <c r="C34" s="46"/>
      <c r="D34" s="48"/>
      <c r="E34" s="48"/>
      <c r="F34" s="48"/>
      <c r="G34" s="49"/>
      <c r="L34" s="5"/>
      <c r="M34" s="5"/>
    </row>
    <row r="35" spans="1:13" s="45" customFormat="1">
      <c r="A35" s="44"/>
      <c r="C35" s="46"/>
      <c r="D35" s="48"/>
      <c r="E35" s="48"/>
      <c r="F35" s="48"/>
      <c r="G35" s="48"/>
      <c r="L35" s="5"/>
      <c r="M35" s="5"/>
    </row>
    <row r="36" spans="1:13" s="45" customFormat="1">
      <c r="A36" s="44"/>
      <c r="C36" s="46"/>
      <c r="D36" s="48"/>
      <c r="E36" s="49"/>
      <c r="F36" s="48"/>
      <c r="G36" s="48"/>
      <c r="L36" s="5"/>
      <c r="M36" s="5"/>
    </row>
    <row r="37" spans="1:13" s="45" customFormat="1">
      <c r="A37" s="44"/>
      <c r="C37" s="46"/>
      <c r="D37" s="47"/>
      <c r="E37" s="47"/>
      <c r="F37" s="47"/>
      <c r="G37" s="47"/>
      <c r="L37" s="5"/>
      <c r="M37" s="5"/>
    </row>
    <row r="38" spans="1:13" s="45" customFormat="1">
      <c r="A38" s="44"/>
      <c r="C38" s="46"/>
      <c r="D38" s="48"/>
      <c r="E38" s="48"/>
      <c r="F38" s="48"/>
      <c r="G38" s="48"/>
      <c r="L38" s="5"/>
      <c r="M38" s="5"/>
    </row>
    <row r="39" spans="1:13" s="45" customFormat="1">
      <c r="A39" s="44"/>
      <c r="C39" s="46"/>
      <c r="D39" s="49"/>
      <c r="E39" s="48"/>
      <c r="F39" s="48"/>
      <c r="G39" s="48"/>
      <c r="L39" s="5"/>
      <c r="M39" s="5"/>
    </row>
    <row r="40" spans="1:13" s="45" customFormat="1">
      <c r="A40" s="44"/>
      <c r="C40" s="46"/>
      <c r="D40" s="48"/>
      <c r="E40" s="48"/>
      <c r="F40" s="48"/>
      <c r="G40" s="48"/>
      <c r="L40" s="5"/>
      <c r="M40" s="5"/>
    </row>
    <row r="41" spans="1:13" s="45" customFormat="1">
      <c r="A41" s="44"/>
      <c r="C41" s="46"/>
      <c r="D41" s="48"/>
      <c r="E41" s="48"/>
      <c r="F41" s="48"/>
      <c r="G41" s="48"/>
      <c r="L41" s="5"/>
      <c r="M41" s="5"/>
    </row>
    <row r="42" spans="1:13" s="45" customFormat="1">
      <c r="A42" s="44"/>
      <c r="C42" s="46"/>
      <c r="D42" s="48"/>
      <c r="E42" s="48"/>
      <c r="F42" s="48"/>
      <c r="G42" s="48"/>
      <c r="L42" s="5"/>
      <c r="M42" s="5"/>
    </row>
    <row r="43" spans="1:13" s="45" customFormat="1">
      <c r="A43" s="44"/>
      <c r="C43" s="46"/>
      <c r="D43" s="47"/>
      <c r="E43" s="47"/>
      <c r="F43" s="47"/>
      <c r="G43" s="44"/>
      <c r="L43" s="5"/>
      <c r="M43" s="5"/>
    </row>
    <row r="44" spans="1:13" s="45" customFormat="1">
      <c r="A44" s="44"/>
      <c r="C44" s="46"/>
      <c r="D44" s="48"/>
      <c r="E44" s="48"/>
      <c r="F44" s="48"/>
      <c r="G44" s="48"/>
      <c r="L44" s="5"/>
      <c r="M44" s="5"/>
    </row>
    <row r="45" spans="1:13" s="45" customFormat="1">
      <c r="A45" s="44"/>
      <c r="C45" s="46"/>
      <c r="D45" s="49"/>
      <c r="E45" s="48"/>
      <c r="F45" s="48"/>
      <c r="G45" s="48"/>
      <c r="L45" s="5"/>
      <c r="M45" s="5"/>
    </row>
    <row r="46" spans="1:13" s="45" customFormat="1">
      <c r="A46" s="44"/>
      <c r="C46" s="46"/>
      <c r="D46" s="49"/>
      <c r="E46" s="48"/>
      <c r="F46" s="48"/>
      <c r="G46" s="48"/>
      <c r="L46" s="5"/>
      <c r="M46" s="5"/>
    </row>
    <row r="47" spans="1:13" s="45" customFormat="1">
      <c r="A47" s="44"/>
      <c r="C47" s="46"/>
      <c r="D47" s="49"/>
      <c r="E47" s="48"/>
      <c r="F47" s="48"/>
      <c r="G47" s="48"/>
      <c r="L47" s="5"/>
      <c r="M47" s="5"/>
    </row>
    <row r="48" spans="1:13" s="45" customFormat="1">
      <c r="A48" s="44"/>
      <c r="C48" s="46"/>
      <c r="D48" s="49"/>
      <c r="E48" s="48"/>
      <c r="F48" s="48"/>
      <c r="G48" s="48"/>
      <c r="L48" s="5"/>
      <c r="M48" s="5"/>
    </row>
    <row r="49" spans="1:13" s="45" customFormat="1">
      <c r="A49" s="44"/>
      <c r="C49" s="46"/>
      <c r="D49" s="48"/>
      <c r="E49" s="48"/>
      <c r="F49" s="48"/>
      <c r="G49" s="49"/>
      <c r="L49" s="5"/>
      <c r="M49" s="5"/>
    </row>
    <row r="50" spans="1:13" s="45" customFormat="1">
      <c r="A50" s="44"/>
      <c r="C50" s="46"/>
      <c r="D50" s="48"/>
      <c r="E50" s="48"/>
      <c r="F50" s="48"/>
      <c r="G50" s="49"/>
      <c r="L50" s="5"/>
      <c r="M50" s="5"/>
    </row>
    <row r="51" spans="1:13" s="45" customFormat="1">
      <c r="A51" s="44"/>
      <c r="C51" s="46"/>
      <c r="D51" s="48"/>
      <c r="E51" s="48"/>
      <c r="F51" s="48"/>
      <c r="G51" s="49"/>
      <c r="L51" s="5"/>
      <c r="M51" s="5"/>
    </row>
    <row r="52" spans="1:13" s="45" customFormat="1">
      <c r="A52" s="44"/>
      <c r="C52" s="46"/>
      <c r="D52" s="48"/>
      <c r="E52" s="48"/>
      <c r="F52" s="48"/>
      <c r="G52" s="49"/>
      <c r="L52" s="5"/>
      <c r="M52" s="5"/>
    </row>
    <row r="53" spans="1:13" s="45" customFormat="1">
      <c r="A53" s="44"/>
      <c r="C53" s="46"/>
      <c r="D53" s="48"/>
      <c r="E53" s="49"/>
      <c r="F53" s="48"/>
      <c r="G53" s="48"/>
      <c r="L53" s="5"/>
      <c r="M53" s="5"/>
    </row>
    <row r="54" spans="1:13" s="45" customFormat="1">
      <c r="A54" s="44"/>
      <c r="C54" s="46"/>
      <c r="D54" s="48"/>
      <c r="E54" s="49"/>
      <c r="F54" s="48"/>
      <c r="G54" s="48"/>
      <c r="L54" s="5"/>
      <c r="M54" s="5"/>
    </row>
    <row r="55" spans="1:13" s="45" customFormat="1">
      <c r="A55" s="44"/>
      <c r="C55" s="46"/>
      <c r="D55" s="49"/>
      <c r="E55" s="48"/>
      <c r="F55" s="48"/>
      <c r="G55" s="48"/>
      <c r="L55" s="5"/>
      <c r="M55" s="5"/>
    </row>
    <row r="56" spans="1:13" s="45" customFormat="1">
      <c r="A56" s="44"/>
      <c r="C56" s="46"/>
      <c r="D56" s="48"/>
      <c r="E56" s="49"/>
      <c r="F56" s="48"/>
      <c r="G56" s="48"/>
      <c r="L56" s="5"/>
      <c r="M56" s="5"/>
    </row>
    <row r="57" spans="1:13" s="45" customFormat="1">
      <c r="A57" s="44"/>
      <c r="C57" s="46"/>
      <c r="D57" s="50"/>
      <c r="E57" s="50"/>
      <c r="F57" s="48"/>
      <c r="G57" s="50"/>
      <c r="L57" s="5"/>
      <c r="M57" s="5"/>
    </row>
    <row r="58" spans="1:13" s="45" customFormat="1">
      <c r="A58" s="44"/>
      <c r="C58" s="46"/>
      <c r="D58" s="48"/>
      <c r="E58" s="48"/>
      <c r="F58" s="48"/>
      <c r="G58" s="48"/>
      <c r="L58" s="5"/>
      <c r="M58" s="5"/>
    </row>
    <row r="59" spans="1:13" s="45" customFormat="1">
      <c r="A59" s="44"/>
      <c r="C59" s="46"/>
      <c r="D59" s="47"/>
      <c r="E59" s="47"/>
      <c r="F59" s="47"/>
      <c r="G59" s="47"/>
      <c r="L59" s="5"/>
      <c r="M59" s="5"/>
    </row>
    <row r="60" spans="1:13" s="45" customFormat="1">
      <c r="A60" s="44"/>
      <c r="C60" s="46"/>
      <c r="D60" s="48"/>
      <c r="E60" s="48"/>
      <c r="F60" s="48"/>
      <c r="G60" s="48"/>
      <c r="L60" s="5"/>
      <c r="M60" s="5"/>
    </row>
    <row r="61" spans="1:13" s="45" customFormat="1">
      <c r="A61" s="44"/>
      <c r="C61" s="46"/>
      <c r="D61" s="49"/>
      <c r="E61" s="48"/>
      <c r="F61" s="48"/>
      <c r="G61" s="48"/>
      <c r="L61" s="5"/>
      <c r="M61" s="5"/>
    </row>
    <row r="62" spans="1:13" s="45" customFormat="1">
      <c r="A62" s="44"/>
      <c r="C62" s="46"/>
      <c r="D62" s="49"/>
      <c r="E62" s="48"/>
      <c r="F62" s="48"/>
      <c r="G62" s="48"/>
      <c r="L62" s="5"/>
      <c r="M62" s="5"/>
    </row>
    <row r="63" spans="1:13" s="45" customFormat="1">
      <c r="A63" s="5"/>
      <c r="C63" s="46"/>
      <c r="D63" s="48"/>
      <c r="E63" s="48"/>
      <c r="F63" s="48"/>
      <c r="G63" s="49"/>
      <c r="L63" s="5"/>
      <c r="M63" s="5"/>
    </row>
    <row r="64" spans="1:13" s="45" customFormat="1">
      <c r="A64" s="5"/>
      <c r="D64" s="50"/>
      <c r="E64" s="50"/>
      <c r="F64" s="48"/>
      <c r="G64" s="49"/>
      <c r="L64" s="5"/>
      <c r="M64" s="5"/>
    </row>
    <row r="65" spans="1:13" s="45" customFormat="1">
      <c r="A65" s="5"/>
      <c r="D65" s="48"/>
      <c r="E65" s="48"/>
      <c r="F65" s="48"/>
      <c r="G65" s="49"/>
      <c r="L65" s="5"/>
      <c r="M65" s="5"/>
    </row>
    <row r="66" spans="1:13" s="45" customFormat="1">
      <c r="A66" s="5"/>
      <c r="D66" s="47"/>
      <c r="E66" s="47"/>
      <c r="F66" s="47"/>
      <c r="G66" s="47"/>
      <c r="L66" s="5"/>
      <c r="M66" s="5"/>
    </row>
    <row r="67" spans="1:13" s="45" customFormat="1">
      <c r="A67" s="5"/>
      <c r="D67" s="48"/>
      <c r="E67" s="48"/>
      <c r="F67" s="48"/>
      <c r="G67" s="48"/>
      <c r="L67" s="5"/>
      <c r="M67" s="5"/>
    </row>
    <row r="68" spans="1:13" s="45" customFormat="1">
      <c r="A68" s="5"/>
      <c r="D68" s="49"/>
      <c r="E68" s="48"/>
      <c r="F68" s="48"/>
      <c r="G68" s="48"/>
      <c r="L68" s="5"/>
      <c r="M68" s="5"/>
    </row>
    <row r="69" spans="1:13" s="45" customFormat="1">
      <c r="A69" s="5"/>
      <c r="D69" s="49"/>
      <c r="E69" s="48"/>
      <c r="F69" s="48"/>
      <c r="G69" s="48"/>
      <c r="L69" s="5"/>
      <c r="M69" s="5"/>
    </row>
    <row r="70" spans="1:13" s="45" customFormat="1">
      <c r="A70" s="5"/>
      <c r="D70" s="48"/>
      <c r="E70" s="49"/>
      <c r="F70" s="48"/>
      <c r="G70" s="48"/>
      <c r="L70" s="5"/>
      <c r="M70" s="5"/>
    </row>
    <row r="71" spans="1:13" s="45" customFormat="1">
      <c r="A71" s="5"/>
      <c r="D71" s="47"/>
      <c r="E71" s="47"/>
      <c r="F71" s="47"/>
      <c r="G71" s="44"/>
      <c r="L71" s="5"/>
      <c r="M71" s="5"/>
    </row>
    <row r="72" spans="1:13" s="45" customFormat="1">
      <c r="A72" s="5"/>
      <c r="D72" s="47"/>
      <c r="E72" s="47"/>
      <c r="F72" s="51"/>
      <c r="G72" s="47"/>
      <c r="L72" s="5"/>
      <c r="M72" s="5"/>
    </row>
    <row r="73" spans="1:13" s="45" customFormat="1">
      <c r="A73" s="5"/>
      <c r="D73" s="48"/>
      <c r="E73" s="48"/>
      <c r="F73" s="48"/>
      <c r="G73" s="48"/>
      <c r="L73" s="5"/>
      <c r="M73" s="5"/>
    </row>
  </sheetData>
  <mergeCells count="3">
    <mergeCell ref="A2:A3"/>
    <mergeCell ref="D2:G2"/>
    <mergeCell ref="H2:K2"/>
  </mergeCells>
  <pageMargins left="0.7" right="0.7" top="0.75" bottom="0.75" header="0.3" footer="0.3"/>
  <pageSetup orientation="portrait" horizontalDpi="30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"/>
  <sheetViews>
    <sheetView zoomScale="136" zoomScaleNormal="136" workbookViewId="0">
      <selection activeCell="D10" sqref="D10"/>
    </sheetView>
  </sheetViews>
  <sheetFormatPr defaultColWidth="10" defaultRowHeight="23.25"/>
  <cols>
    <col min="1" max="1" width="31.375" style="74" customWidth="1"/>
    <col min="2" max="2" width="8" style="74" customWidth="1"/>
    <col min="3" max="3" width="9.25" style="74" customWidth="1"/>
    <col min="4" max="4" width="9.5" style="74" customWidth="1"/>
    <col min="5" max="5" width="9.125" style="74" customWidth="1"/>
    <col min="6" max="6" width="11.125" style="78" customWidth="1"/>
    <col min="7" max="7" width="18.25" style="77" customWidth="1"/>
    <col min="8" max="16384" width="10" style="68"/>
  </cols>
  <sheetData>
    <row r="1" spans="1:7" ht="24">
      <c r="A1" s="1385" t="s">
        <v>186</v>
      </c>
      <c r="B1" s="1385"/>
      <c r="C1" s="1385"/>
      <c r="D1" s="1385"/>
      <c r="E1" s="1385"/>
      <c r="F1" s="1385"/>
      <c r="G1" s="1385"/>
    </row>
    <row r="2" spans="1:7" ht="24" customHeight="1">
      <c r="A2" s="70" t="s">
        <v>184</v>
      </c>
      <c r="B2" s="69"/>
      <c r="C2" s="70" t="s">
        <v>209</v>
      </c>
      <c r="D2" s="93"/>
      <c r="E2" s="93"/>
      <c r="F2" s="93"/>
      <c r="G2" s="93"/>
    </row>
    <row r="3" spans="1:7" ht="16.5" customHeight="1">
      <c r="A3" s="1399"/>
      <c r="B3" s="1400"/>
      <c r="C3" s="1401"/>
      <c r="D3" s="1400"/>
      <c r="E3" s="1400"/>
      <c r="F3" s="1400"/>
      <c r="G3" s="1400"/>
    </row>
    <row r="4" spans="1:7" ht="26.25" customHeight="1">
      <c r="A4" s="1381" t="s">
        <v>0</v>
      </c>
      <c r="B4" s="1378" t="s">
        <v>61</v>
      </c>
      <c r="C4" s="1379"/>
      <c r="D4" s="1379"/>
      <c r="E4" s="1379"/>
      <c r="F4" s="1380"/>
      <c r="G4" s="1383" t="s">
        <v>62</v>
      </c>
    </row>
    <row r="5" spans="1:7" ht="24">
      <c r="A5" s="1381"/>
      <c r="B5" s="85" t="s">
        <v>2</v>
      </c>
      <c r="C5" s="85" t="s">
        <v>63</v>
      </c>
      <c r="D5" s="85" t="s">
        <v>64</v>
      </c>
      <c r="E5" s="85" t="s">
        <v>65</v>
      </c>
      <c r="F5" s="86" t="s">
        <v>66</v>
      </c>
      <c r="G5" s="1387"/>
    </row>
    <row r="6" spans="1:7" s="72" customFormat="1" ht="27.75">
      <c r="A6" s="87" t="s">
        <v>21</v>
      </c>
      <c r="B6" s="88">
        <v>6</v>
      </c>
      <c r="C6" s="89" t="e">
        <f>+'ส 1-1-รัฐ'!D11</f>
        <v>#DIV/0!</v>
      </c>
      <c r="D6" s="89">
        <f>+'ส 1-1-รัฐ'!E11</f>
        <v>0</v>
      </c>
      <c r="E6" s="89" t="e">
        <f>+'ส 1-1-รัฐ'!F11</f>
        <v>#DIV/0!</v>
      </c>
      <c r="F6" s="89" t="e">
        <f>+'ส 1-1-รัฐ'!G11</f>
        <v>#DIV/0!</v>
      </c>
      <c r="G6" s="71" t="e">
        <f>IF(F6&lt;1.51,"ต้องปรับปรุงเร่งด่วน",IF(F6&lt;2.51,"ต้องปรับปรุง",IF(F6&lt;3.51,"พอใช้",IF(F6&lt;4.51,"ดี",IF(F6&gt;=4.51,"ดีมาก")))))</f>
        <v>#DIV/0!</v>
      </c>
    </row>
    <row r="7" spans="1:7" s="73" customFormat="1" ht="27.75">
      <c r="A7" s="87" t="s">
        <v>42</v>
      </c>
      <c r="B7" s="88">
        <v>3</v>
      </c>
      <c r="C7" s="89" t="e">
        <f>+'ส 1-1-รัฐ'!D16</f>
        <v>#DIV/0!</v>
      </c>
      <c r="D7" s="89">
        <f>+'ส 1-1-รัฐ'!E16</f>
        <v>0</v>
      </c>
      <c r="E7" s="89" t="e">
        <f>+'ส 1-1-รัฐ'!F16</f>
        <v>#DIV/0!</v>
      </c>
      <c r="F7" s="89" t="e">
        <f>+'ส 1-1-รัฐ'!G16</f>
        <v>#DIV/0!</v>
      </c>
      <c r="G7" s="71" t="e">
        <f>IF(F7&lt;1.51,"ต้องปรับปรุงเร่งด่วน",IF(F7&lt;2.51,"ต้องปรับปรุง",IF(F7&lt;3.51,"พอใช้",IF(F7&lt;4.51,"ดี",IF(F7&gt;=4.51,"ดีมาก")))))</f>
        <v>#DIV/0!</v>
      </c>
    </row>
    <row r="8" spans="1:7" s="73" customFormat="1" ht="27.75">
      <c r="A8" s="87" t="s">
        <v>49</v>
      </c>
      <c r="B8" s="88">
        <v>1</v>
      </c>
      <c r="C8" s="89">
        <v>0</v>
      </c>
      <c r="D8" s="89">
        <f>+'ส 1-1-รัฐ'!E19</f>
        <v>0</v>
      </c>
      <c r="E8" s="89">
        <v>0</v>
      </c>
      <c r="F8" s="89">
        <f>+'ส 1-1-รัฐ'!G19</f>
        <v>0</v>
      </c>
      <c r="G8" s="71" t="str">
        <f t="shared" ref="G8:G11" si="0">IF(F8&lt;1.51,"ต้องปรับปรุงเร่งด่วน",IF(F8&lt;2.51,"ต้องปรับปรุง",IF(F8&lt;3.51,"พอใช้",IF(F8&lt;4.51,"ดี",IF(F8&gt;=4.51,"ดีมาก")))))</f>
        <v>ต้องปรับปรุงเร่งด่วน</v>
      </c>
    </row>
    <row r="9" spans="1:7" s="73" customFormat="1" ht="27.75">
      <c r="A9" s="87" t="s">
        <v>52</v>
      </c>
      <c r="B9" s="88">
        <v>1</v>
      </c>
      <c r="C9" s="89">
        <v>0</v>
      </c>
      <c r="D9" s="89">
        <f>+'ส 1-1-รัฐ'!E22</f>
        <v>0</v>
      </c>
      <c r="E9" s="89">
        <v>0</v>
      </c>
      <c r="F9" s="89">
        <f>+'ส 1-1-รัฐ'!G22</f>
        <v>0</v>
      </c>
      <c r="G9" s="71" t="str">
        <f t="shared" si="0"/>
        <v>ต้องปรับปรุงเร่งด่วน</v>
      </c>
    </row>
    <row r="10" spans="1:7" s="73" customFormat="1" ht="27.75">
      <c r="A10" s="90" t="s">
        <v>55</v>
      </c>
      <c r="B10" s="91">
        <v>2</v>
      </c>
      <c r="C10" s="92">
        <v>0</v>
      </c>
      <c r="D10" s="92">
        <f>+'ส 1-1-รัฐ'!E26</f>
        <v>0</v>
      </c>
      <c r="E10" s="92">
        <v>0</v>
      </c>
      <c r="F10" s="92">
        <f>+'ส 1-1-รัฐ'!G26</f>
        <v>0</v>
      </c>
      <c r="G10" s="84" t="str">
        <f t="shared" si="0"/>
        <v>ต้องปรับปรุงเร่งด่วน</v>
      </c>
    </row>
    <row r="11" spans="1:7" ht="24">
      <c r="A11" s="94" t="s">
        <v>67</v>
      </c>
      <c r="B11" s="94">
        <v>13</v>
      </c>
      <c r="C11" s="95" t="e">
        <f>+'ส 1-1-รัฐ'!D27</f>
        <v>#DIV/0!</v>
      </c>
      <c r="D11" s="95">
        <f>+'ส 1-1-รัฐ'!E27</f>
        <v>0</v>
      </c>
      <c r="E11" s="95" t="e">
        <f>+'ส 1-1-รัฐ'!F27</f>
        <v>#DIV/0!</v>
      </c>
      <c r="F11" s="95" t="e">
        <f>+'ส 1-1-รัฐ'!G27</f>
        <v>#DIV/0!</v>
      </c>
      <c r="G11" s="96" t="e">
        <f t="shared" si="0"/>
        <v>#DIV/0!</v>
      </c>
    </row>
    <row r="12" spans="1:7">
      <c r="C12" s="75"/>
      <c r="D12" s="75"/>
      <c r="E12" s="75"/>
      <c r="F12" s="76"/>
    </row>
  </sheetData>
  <sheetProtection password="CEE3" sheet="1" objects="1" scenarios="1"/>
  <mergeCells count="5">
    <mergeCell ref="A1:G1"/>
    <mergeCell ref="A3:G3"/>
    <mergeCell ref="A4:A5"/>
    <mergeCell ref="B4:F4"/>
    <mergeCell ref="G4:G5"/>
  </mergeCells>
  <conditionalFormatting sqref="G6:G11">
    <cfRule type="cellIs" dxfId="834" priority="1" stopIfTrue="1" operator="equal">
      <formula>"ต้องปรับปรุงเร่งด่วน"</formula>
    </cfRule>
    <cfRule type="cellIs" dxfId="833" priority="2" stopIfTrue="1" operator="equal">
      <formula>"ต้องปรับปรุง"</formula>
    </cfRule>
    <cfRule type="cellIs" dxfId="832" priority="3" stopIfTrue="1" operator="equal">
      <formula>"ต้องปรับปรุงเร่งด่วน"</formula>
    </cfRule>
    <cfRule type="cellIs" dxfId="831" priority="4" stopIfTrue="1" operator="equal">
      <formula>"ต้องปรับปรุงเร่งด่วน"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M73"/>
  <sheetViews>
    <sheetView zoomScale="70" zoomScaleNormal="70" workbookViewId="0">
      <pane xSplit="1" ySplit="3" topLeftCell="B18" activePane="bottomRight" state="frozen"/>
      <selection activeCell="L13" sqref="L13"/>
      <selection pane="topRight" activeCell="L13" sqref="L13"/>
      <selection pane="bottomLeft" activeCell="L13" sqref="L13"/>
      <selection pane="bottomRight" activeCell="D30" sqref="D30"/>
    </sheetView>
  </sheetViews>
  <sheetFormatPr defaultColWidth="10" defaultRowHeight="21.75"/>
  <cols>
    <col min="1" max="1" width="35.375" style="5" customWidth="1"/>
    <col min="2" max="2" width="8.375" style="45" customWidth="1"/>
    <col min="3" max="3" width="12.375" style="45" customWidth="1"/>
    <col min="4" max="4" width="9" style="52" customWidth="1"/>
    <col min="5" max="7" width="10" style="52"/>
    <col min="8" max="11" width="10" style="45"/>
    <col min="12" max="16384" width="10" style="5"/>
  </cols>
  <sheetData>
    <row r="1" spans="1:13" s="1" customFormat="1" ht="27.75">
      <c r="A1" s="1" t="s">
        <v>68</v>
      </c>
      <c r="B1" s="2" t="str">
        <f>+'ส1-รัฐ'!C2</f>
        <v>คณะรัฐศาสตร์</v>
      </c>
      <c r="C1" s="3"/>
      <c r="D1" s="4"/>
      <c r="E1" s="4"/>
      <c r="F1" s="4"/>
      <c r="G1" s="4"/>
      <c r="H1" s="3"/>
      <c r="I1" s="3"/>
      <c r="J1" s="3"/>
      <c r="K1" s="3"/>
    </row>
    <row r="2" spans="1:13">
      <c r="A2" s="1390" t="s">
        <v>69</v>
      </c>
      <c r="B2" s="56" t="s">
        <v>70</v>
      </c>
      <c r="C2" s="57" t="str">
        <f>+B1</f>
        <v>คณะรัฐศาสตร์</v>
      </c>
      <c r="D2" s="1393" t="s">
        <v>72</v>
      </c>
      <c r="E2" s="1394"/>
      <c r="F2" s="1394"/>
      <c r="G2" s="1395"/>
      <c r="H2" s="1393" t="s">
        <v>73</v>
      </c>
      <c r="I2" s="1394"/>
      <c r="J2" s="1394"/>
      <c r="K2" s="1395"/>
    </row>
    <row r="3" spans="1:13">
      <c r="A3" s="1392"/>
      <c r="B3" s="54"/>
      <c r="C3" s="57" t="s">
        <v>74</v>
      </c>
      <c r="D3" s="7" t="s">
        <v>75</v>
      </c>
      <c r="E3" s="7" t="s">
        <v>76</v>
      </c>
      <c r="F3" s="7" t="s">
        <v>77</v>
      </c>
      <c r="G3" s="7" t="s">
        <v>66</v>
      </c>
      <c r="H3" s="7" t="s">
        <v>75</v>
      </c>
      <c r="I3" s="7" t="s">
        <v>76</v>
      </c>
      <c r="J3" s="7" t="s">
        <v>77</v>
      </c>
      <c r="K3" s="7" t="s">
        <v>66</v>
      </c>
    </row>
    <row r="4" spans="1:13" s="13" customFormat="1" ht="27.75">
      <c r="A4" s="8" t="str">
        <f>+'ส1-รัฐ'!A6</f>
        <v>1. การผลิตบัณฑิต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12"/>
    </row>
    <row r="5" spans="1:13" s="22" customFormat="1" ht="43.5">
      <c r="A5" s="14" t="s">
        <v>111</v>
      </c>
      <c r="B5" s="15">
        <f>[1]เป้าหมาย!B5</f>
        <v>1</v>
      </c>
      <c r="C5" s="16" t="e">
        <f>+'3.1ผลงานคณะ'!BJ8</f>
        <v>#DIV/0!</v>
      </c>
      <c r="D5" s="17"/>
      <c r="E5" s="17"/>
      <c r="F5" s="17" t="e">
        <f>+C5</f>
        <v>#DIV/0!</v>
      </c>
      <c r="G5" s="18" t="e">
        <f t="shared" ref="G5:G10" si="0">SUM(D5:F5)</f>
        <v>#DIV/0!</v>
      </c>
      <c r="H5" s="19"/>
      <c r="I5" s="19"/>
      <c r="J5" s="19">
        <v>1</v>
      </c>
      <c r="K5" s="20">
        <f>SUM(H5:J5)</f>
        <v>1</v>
      </c>
      <c r="L5" s="21"/>
      <c r="M5" s="21"/>
    </row>
    <row r="6" spans="1:13" s="22" customFormat="1" ht="27.75">
      <c r="A6" s="14" t="s">
        <v>188</v>
      </c>
      <c r="B6" s="15">
        <v>1</v>
      </c>
      <c r="C6" s="97" t="e">
        <f>+'3.1ผลงานคณะ'!BJ14</f>
        <v>#DIV/0!</v>
      </c>
      <c r="D6" s="17" t="e">
        <f>C6</f>
        <v>#DIV/0!</v>
      </c>
      <c r="E6" s="83"/>
      <c r="F6" s="17"/>
      <c r="G6" s="18" t="e">
        <f t="shared" si="0"/>
        <v>#DIV/0!</v>
      </c>
      <c r="H6" s="19">
        <v>1</v>
      </c>
      <c r="I6" s="83"/>
      <c r="J6" s="19"/>
      <c r="K6" s="20">
        <f>SUM(H6:J6)</f>
        <v>1</v>
      </c>
      <c r="L6" s="21"/>
      <c r="M6" s="21"/>
    </row>
    <row r="7" spans="1:13" s="22" customFormat="1" ht="27.75">
      <c r="A7" s="14" t="s">
        <v>189</v>
      </c>
      <c r="B7" s="15">
        <v>1</v>
      </c>
      <c r="C7" s="97" t="e">
        <f>+'3.1ผลงานคณะ'!BJ22</f>
        <v>#DIV/0!</v>
      </c>
      <c r="D7" s="17" t="e">
        <f>C7</f>
        <v>#DIV/0!</v>
      </c>
      <c r="E7" s="83"/>
      <c r="F7" s="17"/>
      <c r="G7" s="18" t="e">
        <f t="shared" si="0"/>
        <v>#DIV/0!</v>
      </c>
      <c r="H7" s="19">
        <v>1</v>
      </c>
      <c r="I7" s="83"/>
      <c r="J7" s="19"/>
      <c r="K7" s="20">
        <f>SUM(H7:J7)</f>
        <v>1</v>
      </c>
      <c r="L7" s="21"/>
      <c r="M7" s="21"/>
    </row>
    <row r="8" spans="1:13" s="22" customFormat="1" ht="43.5">
      <c r="A8" s="14" t="s">
        <v>190</v>
      </c>
      <c r="B8" s="15">
        <v>1</v>
      </c>
      <c r="C8" s="97" t="e">
        <f>+'3.1ผลงานคณะ'!BJ29</f>
        <v>#DIV/0!</v>
      </c>
      <c r="D8" s="17" t="e">
        <f>C8</f>
        <v>#DIV/0!</v>
      </c>
      <c r="E8" s="83"/>
      <c r="F8" s="17"/>
      <c r="G8" s="18" t="e">
        <f t="shared" si="0"/>
        <v>#DIV/0!</v>
      </c>
      <c r="H8" s="19">
        <v>1</v>
      </c>
      <c r="I8" s="83"/>
      <c r="J8" s="19"/>
      <c r="K8" s="20">
        <f>SUM(H8:J8)</f>
        <v>1</v>
      </c>
      <c r="L8" s="21"/>
      <c r="M8" s="21"/>
    </row>
    <row r="9" spans="1:13" s="22" customFormat="1" ht="27.75">
      <c r="A9" s="14" t="s">
        <v>191</v>
      </c>
      <c r="B9" s="15">
        <v>1</v>
      </c>
      <c r="C9" s="97">
        <f>+'3.1ผลงานคณะ'!BJ43</f>
        <v>0</v>
      </c>
      <c r="D9" s="17"/>
      <c r="E9" s="17">
        <f t="shared" ref="E9:E10" si="1">C9</f>
        <v>0</v>
      </c>
      <c r="F9" s="17"/>
      <c r="G9" s="18">
        <f t="shared" si="0"/>
        <v>0</v>
      </c>
      <c r="H9" s="19"/>
      <c r="I9" s="19">
        <v>1</v>
      </c>
      <c r="J9" s="19"/>
      <c r="K9" s="20">
        <f t="shared" ref="K9:K10" si="2">SUM(H9:J9)</f>
        <v>1</v>
      </c>
      <c r="L9" s="21"/>
      <c r="M9" s="21"/>
    </row>
    <row r="10" spans="1:13" s="22" customFormat="1" ht="27.75">
      <c r="A10" s="14" t="s">
        <v>192</v>
      </c>
      <c r="B10" s="15">
        <v>1</v>
      </c>
      <c r="C10" s="97">
        <f>+'3.1ผลงานคณะ'!BJ55</f>
        <v>0</v>
      </c>
      <c r="D10" s="17"/>
      <c r="E10" s="17">
        <f t="shared" si="1"/>
        <v>0</v>
      </c>
      <c r="F10" s="17"/>
      <c r="G10" s="18">
        <f t="shared" si="0"/>
        <v>0</v>
      </c>
      <c r="H10" s="19"/>
      <c r="I10" s="19">
        <v>1</v>
      </c>
      <c r="J10" s="19"/>
      <c r="K10" s="20">
        <f t="shared" si="2"/>
        <v>1</v>
      </c>
      <c r="L10" s="21"/>
      <c r="M10" s="21"/>
    </row>
    <row r="11" spans="1:13" s="29" customFormat="1" ht="27.75">
      <c r="A11" s="23" t="s">
        <v>78</v>
      </c>
      <c r="B11" s="24">
        <f>SUM(B5:B10)</f>
        <v>6</v>
      </c>
      <c r="C11" s="25" t="e">
        <f>SUM(C5:C10)/B11</f>
        <v>#DIV/0!</v>
      </c>
      <c r="D11" s="26" t="e">
        <f>SUM(D5:D10)/H11</f>
        <v>#DIV/0!</v>
      </c>
      <c r="E11" s="26">
        <f>SUM(E5:E10)/I11</f>
        <v>0</v>
      </c>
      <c r="F11" s="26" t="e">
        <f>SUM(F5:F10)/J11</f>
        <v>#DIV/0!</v>
      </c>
      <c r="G11" s="26" t="e">
        <f>SUM(G5:G10)/K11</f>
        <v>#DIV/0!</v>
      </c>
      <c r="H11" s="27">
        <f>SUM(H5:H10)</f>
        <v>3</v>
      </c>
      <c r="I11" s="27">
        <f>SUM(I5:I10)</f>
        <v>2</v>
      </c>
      <c r="J11" s="27">
        <f>SUM(J5:J10)</f>
        <v>1</v>
      </c>
      <c r="K11" s="27">
        <f>SUM(K5:K10)</f>
        <v>6</v>
      </c>
      <c r="L11" s="28"/>
      <c r="M11" s="28"/>
    </row>
    <row r="12" spans="1:13" s="13" customFormat="1" ht="27.75">
      <c r="A12" s="8" t="str">
        <f>+'ส1-รัฐ'!A7</f>
        <v>2. การวิจัย</v>
      </c>
      <c r="B12" s="30"/>
      <c r="C12" s="31"/>
      <c r="D12" s="32"/>
      <c r="E12" s="32"/>
      <c r="F12" s="32"/>
      <c r="G12" s="32"/>
      <c r="H12" s="33"/>
      <c r="I12" s="33"/>
      <c r="J12" s="33"/>
      <c r="K12" s="33"/>
      <c r="L12" s="12"/>
      <c r="M12" s="12"/>
    </row>
    <row r="13" spans="1:13" s="22" customFormat="1" ht="43.5">
      <c r="A13" s="14" t="s">
        <v>193</v>
      </c>
      <c r="B13" s="15">
        <v>1</v>
      </c>
      <c r="C13" s="34">
        <f>+'3.1ผลงานคณะ'!BJ68</f>
        <v>0</v>
      </c>
      <c r="D13" s="17"/>
      <c r="E13" s="17">
        <f>+C13</f>
        <v>0</v>
      </c>
      <c r="F13" s="17"/>
      <c r="G13" s="18">
        <f t="shared" ref="G13:G14" si="3">SUM(D13:F13)</f>
        <v>0</v>
      </c>
      <c r="H13" s="19"/>
      <c r="I13" s="19">
        <v>1</v>
      </c>
      <c r="J13" s="19"/>
      <c r="K13" s="20">
        <f>SUM(H13:J13)</f>
        <v>1</v>
      </c>
      <c r="L13" s="21"/>
      <c r="M13" s="21"/>
    </row>
    <row r="14" spans="1:13" s="22" customFormat="1" ht="27.75">
      <c r="A14" s="14" t="s">
        <v>194</v>
      </c>
      <c r="B14" s="15">
        <v>1</v>
      </c>
      <c r="C14" s="35" t="e">
        <f>+'3.1ผลงานคณะ'!BJ79</f>
        <v>#DIV/0!</v>
      </c>
      <c r="D14" s="17" t="e">
        <f>C14</f>
        <v>#DIV/0!</v>
      </c>
      <c r="E14" s="17"/>
      <c r="F14" s="17"/>
      <c r="G14" s="18" t="e">
        <f t="shared" si="3"/>
        <v>#DIV/0!</v>
      </c>
      <c r="H14" s="19">
        <v>1</v>
      </c>
      <c r="I14" s="19"/>
      <c r="J14" s="19"/>
      <c r="K14" s="20">
        <f>SUM(H14:J14)</f>
        <v>1</v>
      </c>
      <c r="L14" s="21"/>
      <c r="M14" s="21"/>
    </row>
    <row r="15" spans="1:13" s="22" customFormat="1" ht="27.75">
      <c r="A15" s="14" t="s">
        <v>195</v>
      </c>
      <c r="B15" s="15">
        <v>1</v>
      </c>
      <c r="C15" s="35" t="e">
        <f>+'3.1ผลงานคณะ'!BJ86</f>
        <v>#DIV/0!</v>
      </c>
      <c r="E15" s="17"/>
      <c r="F15" s="17" t="e">
        <f>C15</f>
        <v>#DIV/0!</v>
      </c>
      <c r="G15" s="18" t="e">
        <f>SUM(D15:F15)</f>
        <v>#DIV/0!</v>
      </c>
      <c r="I15" s="19"/>
      <c r="J15" s="19">
        <v>1</v>
      </c>
      <c r="K15" s="20">
        <f>SUM(H15:J15)</f>
        <v>1</v>
      </c>
      <c r="L15" s="21"/>
      <c r="M15" s="21"/>
    </row>
    <row r="16" spans="1:13" s="29" customFormat="1" ht="27.75">
      <c r="A16" s="23" t="s">
        <v>78</v>
      </c>
      <c r="B16" s="24">
        <f>SUM(B13:B15)</f>
        <v>3</v>
      </c>
      <c r="C16" s="25" t="e">
        <f>SUM(C13:C15)/B16</f>
        <v>#DIV/0!</v>
      </c>
      <c r="D16" s="26" t="e">
        <f>SUM(D13:D15)/H16</f>
        <v>#DIV/0!</v>
      </c>
      <c r="E16" s="26">
        <f>SUM(E13:E15)/I16</f>
        <v>0</v>
      </c>
      <c r="F16" s="26" t="e">
        <f>SUM(F13:F15)/J16</f>
        <v>#DIV/0!</v>
      </c>
      <c r="G16" s="26" t="e">
        <f>SUM(G13:G15)/K16</f>
        <v>#DIV/0!</v>
      </c>
      <c r="H16" s="27">
        <f>SUM(H13:H15)</f>
        <v>1</v>
      </c>
      <c r="I16" s="27">
        <f>SUM(I13:I15)</f>
        <v>1</v>
      </c>
      <c r="J16" s="27">
        <f>SUM(J13:J15)</f>
        <v>1</v>
      </c>
      <c r="K16" s="27">
        <f>SUM(K13:K15)</f>
        <v>3</v>
      </c>
      <c r="L16" s="28"/>
      <c r="M16" s="28"/>
    </row>
    <row r="17" spans="1:13" s="43" customFormat="1" ht="27.75">
      <c r="A17" s="8" t="str">
        <f>+'ส1-รัฐ'!A8</f>
        <v>3. การบริการวิชาการ</v>
      </c>
      <c r="B17" s="39"/>
      <c r="C17" s="40"/>
      <c r="D17" s="32"/>
      <c r="E17" s="32"/>
      <c r="F17" s="32"/>
      <c r="G17" s="32"/>
      <c r="H17" s="41"/>
      <c r="I17" s="41"/>
      <c r="J17" s="41"/>
      <c r="K17" s="41"/>
      <c r="L17" s="42"/>
      <c r="M17" s="42"/>
    </row>
    <row r="18" spans="1:13" ht="27.75">
      <c r="A18" s="14" t="s">
        <v>196</v>
      </c>
      <c r="B18" s="36">
        <v>1</v>
      </c>
      <c r="C18" s="37">
        <f>+'3.1ผลงานคณะ'!BJ130</f>
        <v>0</v>
      </c>
      <c r="D18" s="17"/>
      <c r="E18" s="17">
        <f>C18</f>
        <v>0</v>
      </c>
      <c r="F18" s="17"/>
      <c r="G18" s="18">
        <f>SUM(D18:F18)</f>
        <v>0</v>
      </c>
      <c r="H18" s="38"/>
      <c r="I18" s="38">
        <v>1</v>
      </c>
      <c r="J18" s="38"/>
      <c r="K18" s="20">
        <f>SUM(H18:J18)</f>
        <v>1</v>
      </c>
      <c r="L18" s="1"/>
      <c r="M18" s="1"/>
    </row>
    <row r="19" spans="1:13" s="29" customFormat="1" ht="27.75">
      <c r="A19" s="23" t="s">
        <v>78</v>
      </c>
      <c r="B19" s="24">
        <f>SUM(B18:B18)</f>
        <v>1</v>
      </c>
      <c r="C19" s="25">
        <f>SUM(C18:C18)/B19</f>
        <v>0</v>
      </c>
      <c r="D19" s="26" t="e">
        <f>SUM(D18:D18)/H19</f>
        <v>#DIV/0!</v>
      </c>
      <c r="E19" s="26">
        <f>SUM(E18:E18)/I19</f>
        <v>0</v>
      </c>
      <c r="F19" s="26" t="e">
        <f>SUM(F18:F18)/J19</f>
        <v>#DIV/0!</v>
      </c>
      <c r="G19" s="26">
        <f>SUM(G18:G18)/K19</f>
        <v>0</v>
      </c>
      <c r="H19" s="27">
        <f>SUM(H18:H18)</f>
        <v>0</v>
      </c>
      <c r="I19" s="27">
        <f>SUM(I18:I18)</f>
        <v>1</v>
      </c>
      <c r="J19" s="27">
        <f>SUM(J18:J18)</f>
        <v>0</v>
      </c>
      <c r="K19" s="27">
        <f>SUM(K18:K18)</f>
        <v>1</v>
      </c>
      <c r="L19" s="28"/>
      <c r="M19" s="28"/>
    </row>
    <row r="20" spans="1:13" s="43" customFormat="1" ht="27.75">
      <c r="A20" s="8" t="str">
        <f>+'ส1-รัฐ'!A9</f>
        <v xml:space="preserve">4. การทำนุบำรุงศิลปะและวัฒนธรรม  </v>
      </c>
      <c r="B20" s="39"/>
      <c r="C20" s="40"/>
      <c r="D20" s="32"/>
      <c r="E20" s="32"/>
      <c r="F20" s="32"/>
      <c r="G20" s="32"/>
      <c r="H20" s="41"/>
      <c r="I20" s="41"/>
      <c r="J20" s="41"/>
      <c r="K20" s="41"/>
      <c r="L20" s="42"/>
      <c r="M20" s="42"/>
    </row>
    <row r="21" spans="1:13" ht="27.75">
      <c r="A21" s="14" t="s">
        <v>197</v>
      </c>
      <c r="B21" s="36">
        <v>1</v>
      </c>
      <c r="C21" s="37">
        <f>+'3.1ผลงานคณะ'!BJ138</f>
        <v>0</v>
      </c>
      <c r="D21" s="17"/>
      <c r="E21" s="17">
        <f>C21</f>
        <v>0</v>
      </c>
      <c r="F21" s="17"/>
      <c r="G21" s="18">
        <f t="shared" ref="G21" si="4">SUM(D21:F21)</f>
        <v>0</v>
      </c>
      <c r="H21" s="38"/>
      <c r="I21" s="38">
        <v>1</v>
      </c>
      <c r="J21" s="38"/>
      <c r="K21" s="20">
        <f t="shared" ref="K21" si="5">SUM(H21:J21)</f>
        <v>1</v>
      </c>
      <c r="L21" s="1"/>
      <c r="M21" s="1"/>
    </row>
    <row r="22" spans="1:13" s="29" customFormat="1" ht="27.75">
      <c r="A22" s="23" t="s">
        <v>78</v>
      </c>
      <c r="B22" s="24">
        <f>SUM(B21:B21)</f>
        <v>1</v>
      </c>
      <c r="C22" s="25">
        <f>SUM(C21:C21)/B22</f>
        <v>0</v>
      </c>
      <c r="D22" s="26" t="e">
        <f>SUM(D21:D21)/H22</f>
        <v>#DIV/0!</v>
      </c>
      <c r="E22" s="26">
        <f>SUM(E21:E21)/I22</f>
        <v>0</v>
      </c>
      <c r="F22" s="26" t="e">
        <f>SUM(F21:F21)/J22</f>
        <v>#DIV/0!</v>
      </c>
      <c r="G22" s="26">
        <f>SUM(G21:G21)/K22</f>
        <v>0</v>
      </c>
      <c r="H22" s="27">
        <f>SUM(H21:H21)</f>
        <v>0</v>
      </c>
      <c r="I22" s="27">
        <f>SUM(I21:I21)</f>
        <v>1</v>
      </c>
      <c r="J22" s="27">
        <f>SUM(J21:J21)</f>
        <v>0</v>
      </c>
      <c r="K22" s="27">
        <f>SUM(K21:K21)</f>
        <v>1</v>
      </c>
      <c r="L22" s="28"/>
      <c r="M22" s="28"/>
    </row>
    <row r="23" spans="1:13" s="43" customFormat="1" ht="27.75">
      <c r="A23" s="8" t="str">
        <f>+'ส1-รัฐ'!A10</f>
        <v>5. การบริหารจัดการ</v>
      </c>
      <c r="B23" s="39"/>
      <c r="C23" s="40"/>
      <c r="D23" s="32"/>
      <c r="E23" s="32"/>
      <c r="F23" s="32"/>
      <c r="G23" s="32"/>
      <c r="H23" s="41"/>
      <c r="I23" s="41"/>
      <c r="J23" s="41"/>
      <c r="K23" s="41"/>
      <c r="L23" s="42"/>
      <c r="M23" s="42"/>
    </row>
    <row r="24" spans="1:13" ht="65.25">
      <c r="A24" s="14" t="s">
        <v>198</v>
      </c>
      <c r="B24" s="36">
        <v>1</v>
      </c>
      <c r="C24" s="37">
        <f>+'3.1ผลงานคณะ'!BJ147</f>
        <v>0</v>
      </c>
      <c r="D24" s="17"/>
      <c r="E24" s="17">
        <f>C24</f>
        <v>0</v>
      </c>
      <c r="F24" s="17"/>
      <c r="G24" s="18">
        <f>SUM(D24:F24)</f>
        <v>0</v>
      </c>
      <c r="H24" s="38"/>
      <c r="I24" s="38">
        <v>1</v>
      </c>
      <c r="J24" s="38"/>
      <c r="K24" s="20">
        <f>SUM(H24:J24)</f>
        <v>1</v>
      </c>
      <c r="L24" s="1"/>
      <c r="M24" s="1"/>
    </row>
    <row r="25" spans="1:13" ht="27.75">
      <c r="A25" s="14" t="s">
        <v>199</v>
      </c>
      <c r="B25" s="36">
        <v>1</v>
      </c>
      <c r="C25" s="37">
        <f>+'3.1ผลงานคณะ'!BJ155</f>
        <v>0</v>
      </c>
      <c r="D25" s="17"/>
      <c r="E25" s="17">
        <f>C25</f>
        <v>0</v>
      </c>
      <c r="F25" s="17"/>
      <c r="G25" s="18">
        <f>SUM(D25:F25)</f>
        <v>0</v>
      </c>
      <c r="H25" s="38"/>
      <c r="I25" s="38">
        <v>1</v>
      </c>
      <c r="J25" s="38"/>
      <c r="K25" s="20">
        <f>SUM(H25:J25)</f>
        <v>1</v>
      </c>
      <c r="L25" s="1"/>
      <c r="M25" s="1"/>
    </row>
    <row r="26" spans="1:13" s="29" customFormat="1" ht="27.75">
      <c r="A26" s="23" t="s">
        <v>78</v>
      </c>
      <c r="B26" s="24">
        <f>SUM(B24:B25)</f>
        <v>2</v>
      </c>
      <c r="C26" s="25">
        <f>SUM(C24:C25)/B26</f>
        <v>0</v>
      </c>
      <c r="D26" s="26" t="e">
        <f>SUM(D24:D25)/H26</f>
        <v>#DIV/0!</v>
      </c>
      <c r="E26" s="26">
        <f>SUM(E24:E25)/I26</f>
        <v>0</v>
      </c>
      <c r="F26" s="26" t="e">
        <f>SUM(F24:F25)/J26</f>
        <v>#DIV/0!</v>
      </c>
      <c r="G26" s="26">
        <f>SUM(G24:G25)/K26</f>
        <v>0</v>
      </c>
      <c r="H26" s="27">
        <f>SUM(H24:H25)</f>
        <v>0</v>
      </c>
      <c r="I26" s="27">
        <f>SUM(I24:I25)</f>
        <v>2</v>
      </c>
      <c r="J26" s="27">
        <f>SUM(J24:J25)</f>
        <v>0</v>
      </c>
      <c r="K26" s="27">
        <f>SUM(K24:K25)</f>
        <v>2</v>
      </c>
      <c r="L26" s="28"/>
      <c r="M26" s="28"/>
    </row>
    <row r="27" spans="1:13" s="29" customFormat="1" ht="27.75">
      <c r="A27" s="79" t="s">
        <v>79</v>
      </c>
      <c r="B27" s="80">
        <f>SUM(B11,B16,B19,B22,B26)</f>
        <v>13</v>
      </c>
      <c r="C27" s="81" t="e">
        <f>SUM(C5:C10,C13:C15,C18,C21,C24:C25)/B27</f>
        <v>#DIV/0!</v>
      </c>
      <c r="D27" s="81" t="e">
        <f>SUM(D5:D10,D13:D15,D18,D21,D24:D25)/H27</f>
        <v>#DIV/0!</v>
      </c>
      <c r="E27" s="81">
        <f>SUM(E5:E10,E13:E15,E18,E21,E24:E25)/I27</f>
        <v>0</v>
      </c>
      <c r="F27" s="81" t="e">
        <f>SUM(F5:F10,F13:F15,F18,F21,F24:F25)/J27</f>
        <v>#DIV/0!</v>
      </c>
      <c r="G27" s="81" t="e">
        <f>SUM(G5:G10,G13:G15,G18,G21,G24:G25)/K27</f>
        <v>#DIV/0!</v>
      </c>
      <c r="H27" s="80">
        <f t="shared" ref="H27:J27" si="6">SUM(H11,H16,H19,H22,H26)</f>
        <v>4</v>
      </c>
      <c r="I27" s="82">
        <f>SUM(I11,I16,I19,I22,I26)</f>
        <v>7</v>
      </c>
      <c r="J27" s="80">
        <f t="shared" si="6"/>
        <v>2</v>
      </c>
      <c r="K27" s="82">
        <f>SUM(K11,K16,K19,K22,K26)</f>
        <v>13</v>
      </c>
      <c r="L27" s="28"/>
      <c r="M27" s="28"/>
    </row>
    <row r="28" spans="1:13">
      <c r="A28" s="44"/>
      <c r="C28" s="46"/>
      <c r="D28" s="47"/>
      <c r="E28" s="47"/>
      <c r="F28" s="47"/>
      <c r="G28" s="47"/>
    </row>
    <row r="29" spans="1:13">
      <c r="A29" s="44"/>
      <c r="C29" s="46"/>
      <c r="D29" s="48"/>
      <c r="E29" s="48"/>
      <c r="F29" s="48"/>
      <c r="G29" s="48"/>
    </row>
    <row r="30" spans="1:13">
      <c r="A30" s="44"/>
      <c r="C30" s="46"/>
      <c r="D30" s="49"/>
      <c r="E30" s="48"/>
      <c r="F30" s="48"/>
      <c r="G30" s="48"/>
    </row>
    <row r="31" spans="1:13">
      <c r="A31" s="44"/>
      <c r="C31" s="46"/>
      <c r="D31" s="48"/>
      <c r="E31" s="48"/>
      <c r="F31" s="48"/>
      <c r="G31" s="48"/>
    </row>
    <row r="32" spans="1:13" s="45" customFormat="1">
      <c r="A32" s="44"/>
      <c r="C32" s="46"/>
      <c r="D32" s="48"/>
      <c r="E32" s="48"/>
      <c r="F32" s="48"/>
      <c r="G32" s="49"/>
      <c r="L32" s="5"/>
      <c r="M32" s="5"/>
    </row>
    <row r="33" spans="1:13" s="45" customFormat="1">
      <c r="A33" s="44"/>
      <c r="C33" s="46"/>
      <c r="D33" s="48"/>
      <c r="E33" s="49"/>
      <c r="F33" s="48"/>
      <c r="G33" s="48"/>
      <c r="L33" s="5"/>
      <c r="M33" s="5"/>
    </row>
    <row r="34" spans="1:13" s="45" customFormat="1">
      <c r="A34" s="44"/>
      <c r="C34" s="46"/>
      <c r="D34" s="48"/>
      <c r="E34" s="48"/>
      <c r="F34" s="48"/>
      <c r="G34" s="49"/>
      <c r="L34" s="5"/>
      <c r="M34" s="5"/>
    </row>
    <row r="35" spans="1:13" s="45" customFormat="1">
      <c r="A35" s="44"/>
      <c r="C35" s="46"/>
      <c r="D35" s="48"/>
      <c r="E35" s="48"/>
      <c r="F35" s="48"/>
      <c r="G35" s="48"/>
      <c r="L35" s="5"/>
      <c r="M35" s="5"/>
    </row>
    <row r="36" spans="1:13" s="45" customFormat="1">
      <c r="A36" s="44"/>
      <c r="C36" s="46"/>
      <c r="D36" s="48"/>
      <c r="E36" s="49"/>
      <c r="F36" s="48"/>
      <c r="G36" s="48"/>
      <c r="L36" s="5"/>
      <c r="M36" s="5"/>
    </row>
    <row r="37" spans="1:13" s="45" customFormat="1">
      <c r="A37" s="44"/>
      <c r="C37" s="46"/>
      <c r="D37" s="47"/>
      <c r="E37" s="47"/>
      <c r="F37" s="47"/>
      <c r="G37" s="47"/>
      <c r="L37" s="5"/>
      <c r="M37" s="5"/>
    </row>
    <row r="38" spans="1:13" s="45" customFormat="1">
      <c r="A38" s="44"/>
      <c r="C38" s="46"/>
      <c r="D38" s="48"/>
      <c r="E38" s="48"/>
      <c r="F38" s="48"/>
      <c r="G38" s="48"/>
      <c r="L38" s="5"/>
      <c r="M38" s="5"/>
    </row>
    <row r="39" spans="1:13" s="45" customFormat="1">
      <c r="A39" s="44"/>
      <c r="C39" s="46"/>
      <c r="D39" s="49"/>
      <c r="E39" s="48"/>
      <c r="F39" s="48"/>
      <c r="G39" s="48"/>
      <c r="L39" s="5"/>
      <c r="M39" s="5"/>
    </row>
    <row r="40" spans="1:13" s="45" customFormat="1">
      <c r="A40" s="44"/>
      <c r="C40" s="46"/>
      <c r="D40" s="48"/>
      <c r="E40" s="48"/>
      <c r="F40" s="48"/>
      <c r="G40" s="48"/>
      <c r="L40" s="5"/>
      <c r="M40" s="5"/>
    </row>
    <row r="41" spans="1:13" s="45" customFormat="1">
      <c r="A41" s="44"/>
      <c r="C41" s="46"/>
      <c r="D41" s="48"/>
      <c r="E41" s="48"/>
      <c r="F41" s="48"/>
      <c r="G41" s="48"/>
      <c r="L41" s="5"/>
      <c r="M41" s="5"/>
    </row>
    <row r="42" spans="1:13" s="45" customFormat="1">
      <c r="A42" s="44"/>
      <c r="C42" s="46"/>
      <c r="D42" s="48"/>
      <c r="E42" s="48"/>
      <c r="F42" s="48"/>
      <c r="G42" s="48"/>
      <c r="L42" s="5"/>
      <c r="M42" s="5"/>
    </row>
    <row r="43" spans="1:13" s="45" customFormat="1">
      <c r="A43" s="44"/>
      <c r="C43" s="46"/>
      <c r="D43" s="47"/>
      <c r="E43" s="47"/>
      <c r="F43" s="47"/>
      <c r="G43" s="44"/>
      <c r="L43" s="5"/>
      <c r="M43" s="5"/>
    </row>
    <row r="44" spans="1:13" s="45" customFormat="1">
      <c r="A44" s="44"/>
      <c r="C44" s="46"/>
      <c r="D44" s="48"/>
      <c r="E44" s="48"/>
      <c r="F44" s="48"/>
      <c r="G44" s="48"/>
      <c r="L44" s="5"/>
      <c r="M44" s="5"/>
    </row>
    <row r="45" spans="1:13" s="45" customFormat="1">
      <c r="A45" s="44"/>
      <c r="C45" s="46"/>
      <c r="D45" s="49"/>
      <c r="E45" s="48"/>
      <c r="F45" s="48"/>
      <c r="G45" s="48"/>
      <c r="L45" s="5"/>
      <c r="M45" s="5"/>
    </row>
    <row r="46" spans="1:13" s="45" customFormat="1">
      <c r="A46" s="44"/>
      <c r="C46" s="46"/>
      <c r="D46" s="49"/>
      <c r="E46" s="48"/>
      <c r="F46" s="48"/>
      <c r="G46" s="48"/>
      <c r="L46" s="5"/>
      <c r="M46" s="5"/>
    </row>
    <row r="47" spans="1:13" s="45" customFormat="1">
      <c r="A47" s="44"/>
      <c r="C47" s="46"/>
      <c r="D47" s="49"/>
      <c r="E47" s="48"/>
      <c r="F47" s="48"/>
      <c r="G47" s="48"/>
      <c r="L47" s="5"/>
      <c r="M47" s="5"/>
    </row>
    <row r="48" spans="1:13" s="45" customFormat="1">
      <c r="A48" s="44"/>
      <c r="C48" s="46"/>
      <c r="D48" s="49"/>
      <c r="E48" s="48"/>
      <c r="F48" s="48"/>
      <c r="G48" s="48"/>
      <c r="L48" s="5"/>
      <c r="M48" s="5"/>
    </row>
    <row r="49" spans="1:13" s="45" customFormat="1">
      <c r="A49" s="44"/>
      <c r="C49" s="46"/>
      <c r="D49" s="48"/>
      <c r="E49" s="48"/>
      <c r="F49" s="48"/>
      <c r="G49" s="49"/>
      <c r="L49" s="5"/>
      <c r="M49" s="5"/>
    </row>
    <row r="50" spans="1:13" s="45" customFormat="1">
      <c r="A50" s="44"/>
      <c r="C50" s="46"/>
      <c r="D50" s="48"/>
      <c r="E50" s="48"/>
      <c r="F50" s="48"/>
      <c r="G50" s="49"/>
      <c r="L50" s="5"/>
      <c r="M50" s="5"/>
    </row>
    <row r="51" spans="1:13" s="45" customFormat="1">
      <c r="A51" s="44"/>
      <c r="C51" s="46"/>
      <c r="D51" s="48"/>
      <c r="E51" s="48"/>
      <c r="F51" s="48"/>
      <c r="G51" s="49"/>
      <c r="L51" s="5"/>
      <c r="M51" s="5"/>
    </row>
    <row r="52" spans="1:13" s="45" customFormat="1">
      <c r="A52" s="44"/>
      <c r="C52" s="46"/>
      <c r="D52" s="48"/>
      <c r="E52" s="48"/>
      <c r="F52" s="48"/>
      <c r="G52" s="49"/>
      <c r="L52" s="5"/>
      <c r="M52" s="5"/>
    </row>
    <row r="53" spans="1:13" s="45" customFormat="1">
      <c r="A53" s="44"/>
      <c r="C53" s="46"/>
      <c r="D53" s="48"/>
      <c r="E53" s="49"/>
      <c r="F53" s="48"/>
      <c r="G53" s="48"/>
      <c r="L53" s="5"/>
      <c r="M53" s="5"/>
    </row>
    <row r="54" spans="1:13" s="45" customFormat="1">
      <c r="A54" s="44"/>
      <c r="C54" s="46"/>
      <c r="D54" s="48"/>
      <c r="E54" s="49"/>
      <c r="F54" s="48"/>
      <c r="G54" s="48"/>
      <c r="L54" s="5"/>
      <c r="M54" s="5"/>
    </row>
    <row r="55" spans="1:13" s="45" customFormat="1">
      <c r="A55" s="44"/>
      <c r="C55" s="46"/>
      <c r="D55" s="49"/>
      <c r="E55" s="48"/>
      <c r="F55" s="48"/>
      <c r="G55" s="48"/>
      <c r="L55" s="5"/>
      <c r="M55" s="5"/>
    </row>
    <row r="56" spans="1:13" s="45" customFormat="1">
      <c r="A56" s="44"/>
      <c r="C56" s="46"/>
      <c r="D56" s="48"/>
      <c r="E56" s="49"/>
      <c r="F56" s="48"/>
      <c r="G56" s="48"/>
      <c r="L56" s="5"/>
      <c r="M56" s="5"/>
    </row>
    <row r="57" spans="1:13" s="45" customFormat="1">
      <c r="A57" s="44"/>
      <c r="C57" s="46"/>
      <c r="D57" s="50"/>
      <c r="E57" s="50"/>
      <c r="F57" s="48"/>
      <c r="G57" s="50"/>
      <c r="L57" s="5"/>
      <c r="M57" s="5"/>
    </row>
    <row r="58" spans="1:13" s="45" customFormat="1">
      <c r="A58" s="44"/>
      <c r="C58" s="46"/>
      <c r="D58" s="48"/>
      <c r="E58" s="48"/>
      <c r="F58" s="48"/>
      <c r="G58" s="48"/>
      <c r="L58" s="5"/>
      <c r="M58" s="5"/>
    </row>
    <row r="59" spans="1:13" s="45" customFormat="1">
      <c r="A59" s="44"/>
      <c r="C59" s="46"/>
      <c r="D59" s="47"/>
      <c r="E59" s="47"/>
      <c r="F59" s="47"/>
      <c r="G59" s="47"/>
      <c r="L59" s="5"/>
      <c r="M59" s="5"/>
    </row>
    <row r="60" spans="1:13" s="45" customFormat="1">
      <c r="A60" s="44"/>
      <c r="C60" s="46"/>
      <c r="D60" s="48"/>
      <c r="E60" s="48"/>
      <c r="F60" s="48"/>
      <c r="G60" s="48"/>
      <c r="L60" s="5"/>
      <c r="M60" s="5"/>
    </row>
    <row r="61" spans="1:13" s="45" customFormat="1">
      <c r="A61" s="44"/>
      <c r="C61" s="46"/>
      <c r="D61" s="49"/>
      <c r="E61" s="48"/>
      <c r="F61" s="48"/>
      <c r="G61" s="48"/>
      <c r="L61" s="5"/>
      <c r="M61" s="5"/>
    </row>
    <row r="62" spans="1:13" s="45" customFormat="1">
      <c r="A62" s="44"/>
      <c r="C62" s="46"/>
      <c r="D62" s="49"/>
      <c r="E62" s="48"/>
      <c r="F62" s="48"/>
      <c r="G62" s="48"/>
      <c r="L62" s="5"/>
      <c r="M62" s="5"/>
    </row>
    <row r="63" spans="1:13" s="45" customFormat="1">
      <c r="A63" s="5"/>
      <c r="C63" s="46"/>
      <c r="D63" s="48"/>
      <c r="E63" s="48"/>
      <c r="F63" s="48"/>
      <c r="G63" s="49"/>
      <c r="L63" s="5"/>
      <c r="M63" s="5"/>
    </row>
    <row r="64" spans="1:13" s="45" customFormat="1">
      <c r="A64" s="5"/>
      <c r="D64" s="50"/>
      <c r="E64" s="50"/>
      <c r="F64" s="48"/>
      <c r="G64" s="49"/>
      <c r="L64" s="5"/>
      <c r="M64" s="5"/>
    </row>
    <row r="65" spans="1:13" s="45" customFormat="1">
      <c r="A65" s="5"/>
      <c r="D65" s="48"/>
      <c r="E65" s="48"/>
      <c r="F65" s="48"/>
      <c r="G65" s="49"/>
      <c r="L65" s="5"/>
      <c r="M65" s="5"/>
    </row>
    <row r="66" spans="1:13" s="45" customFormat="1">
      <c r="A66" s="5"/>
      <c r="D66" s="47"/>
      <c r="E66" s="47"/>
      <c r="F66" s="47"/>
      <c r="G66" s="47"/>
      <c r="L66" s="5"/>
      <c r="M66" s="5"/>
    </row>
    <row r="67" spans="1:13" s="45" customFormat="1">
      <c r="A67" s="5"/>
      <c r="D67" s="48"/>
      <c r="E67" s="48"/>
      <c r="F67" s="48"/>
      <c r="G67" s="48"/>
      <c r="L67" s="5"/>
      <c r="M67" s="5"/>
    </row>
    <row r="68" spans="1:13" s="45" customFormat="1">
      <c r="A68" s="5"/>
      <c r="D68" s="49"/>
      <c r="E68" s="48"/>
      <c r="F68" s="48"/>
      <c r="G68" s="48"/>
      <c r="L68" s="5"/>
      <c r="M68" s="5"/>
    </row>
    <row r="69" spans="1:13" s="45" customFormat="1">
      <c r="A69" s="5"/>
      <c r="D69" s="49"/>
      <c r="E69" s="48"/>
      <c r="F69" s="48"/>
      <c r="G69" s="48"/>
      <c r="L69" s="5"/>
      <c r="M69" s="5"/>
    </row>
    <row r="70" spans="1:13" s="45" customFormat="1">
      <c r="A70" s="5"/>
      <c r="D70" s="48"/>
      <c r="E70" s="49"/>
      <c r="F70" s="48"/>
      <c r="G70" s="48"/>
      <c r="L70" s="5"/>
      <c r="M70" s="5"/>
    </row>
    <row r="71" spans="1:13" s="45" customFormat="1">
      <c r="A71" s="5"/>
      <c r="D71" s="47"/>
      <c r="E71" s="47"/>
      <c r="F71" s="47"/>
      <c r="G71" s="44"/>
      <c r="L71" s="5"/>
      <c r="M71" s="5"/>
    </row>
    <row r="72" spans="1:13" s="45" customFormat="1">
      <c r="A72" s="5"/>
      <c r="D72" s="47"/>
      <c r="E72" s="47"/>
      <c r="F72" s="51"/>
      <c r="G72" s="47"/>
      <c r="L72" s="5"/>
      <c r="M72" s="5"/>
    </row>
    <row r="73" spans="1:13" s="45" customFormat="1">
      <c r="A73" s="5"/>
      <c r="D73" s="48"/>
      <c r="E73" s="48"/>
      <c r="F73" s="48"/>
      <c r="G73" s="48"/>
      <c r="L73" s="5"/>
      <c r="M73" s="5"/>
    </row>
  </sheetData>
  <mergeCells count="3">
    <mergeCell ref="A2:A3"/>
    <mergeCell ref="D2:G2"/>
    <mergeCell ref="H2:K2"/>
  </mergeCells>
  <pageMargins left="0.7" right="0.7" top="0.75" bottom="0.75" header="0.3" footer="0.3"/>
  <pageSetup orientation="portrait" horizontalDpi="30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3399"/>
  </sheetPr>
  <dimension ref="A1:IO158"/>
  <sheetViews>
    <sheetView zoomScale="70" zoomScaleNormal="70" workbookViewId="0">
      <pane xSplit="5" ySplit="5" topLeftCell="BD89" activePane="bottomRight" state="frozen"/>
      <selection activeCell="BS90" sqref="BS90"/>
      <selection pane="topRight" activeCell="BS90" sqref="BS90"/>
      <selection pane="bottomLeft" activeCell="BS90" sqref="BS90"/>
      <selection pane="bottomRight" activeCell="BS90" sqref="BS90"/>
    </sheetView>
  </sheetViews>
  <sheetFormatPr defaultRowHeight="29.25"/>
  <cols>
    <col min="1" max="1" width="20" style="839" hidden="1" customWidth="1"/>
    <col min="2" max="2" width="6" style="141" customWidth="1"/>
    <col min="3" max="3" width="41.5" style="142" customWidth="1"/>
    <col min="4" max="4" width="6.625" style="143" hidden="1" customWidth="1"/>
    <col min="5" max="5" width="6.625" style="141" hidden="1" customWidth="1"/>
    <col min="6" max="7" width="9.625" style="145" customWidth="1"/>
    <col min="8" max="8" width="9.625" style="111" customWidth="1"/>
    <col min="9" max="10" width="9.625" style="111" hidden="1" customWidth="1"/>
    <col min="11" max="12" width="9.625" style="145" customWidth="1"/>
    <col min="13" max="16" width="9.625" style="145" hidden="1" customWidth="1"/>
    <col min="17" max="17" width="9.625" style="111" customWidth="1"/>
    <col min="18" max="19" width="9.625" style="111" hidden="1" customWidth="1"/>
    <col min="20" max="21" width="9.625" style="145" customWidth="1"/>
    <col min="22" max="22" width="9.625" style="111" customWidth="1"/>
    <col min="23" max="24" width="9.625" style="111" hidden="1" customWidth="1"/>
    <col min="25" max="26" width="9.625" style="145" customWidth="1"/>
    <col min="27" max="27" width="9.625" style="111" customWidth="1"/>
    <col min="28" max="29" width="9.625" style="111" hidden="1" customWidth="1"/>
    <col min="30" max="31" width="9.625" style="145" customWidth="1"/>
    <col min="32" max="32" width="9.625" style="111" customWidth="1"/>
    <col min="33" max="34" width="9.625" style="111" hidden="1" customWidth="1"/>
    <col min="35" max="36" width="9.625" style="145" customWidth="1"/>
    <col min="37" max="37" width="9.625" style="111" customWidth="1"/>
    <col min="38" max="39" width="9.625" style="111" hidden="1" customWidth="1"/>
    <col min="40" max="41" width="9.625" style="145" customWidth="1"/>
    <col min="42" max="42" width="9.625" style="111" customWidth="1"/>
    <col min="43" max="44" width="9.625" style="111" hidden="1" customWidth="1"/>
    <col min="45" max="46" width="9.625" style="145" customWidth="1"/>
    <col min="47" max="47" width="9.625" style="111" customWidth="1"/>
    <col min="48" max="49" width="9.625" style="111" hidden="1" customWidth="1"/>
    <col min="50" max="51" width="9.625" style="145" customWidth="1"/>
    <col min="52" max="52" width="9.625" style="111" customWidth="1"/>
    <col min="53" max="54" width="9.625" style="111" hidden="1" customWidth="1"/>
    <col min="55" max="56" width="9.625" style="145" customWidth="1"/>
    <col min="57" max="57" width="9.625" style="111" customWidth="1"/>
    <col min="58" max="59" width="9.625" style="111" hidden="1" customWidth="1"/>
    <col min="60" max="61" width="9.625" style="145" customWidth="1"/>
    <col min="62" max="62" width="9.625" style="111" customWidth="1"/>
    <col min="63" max="63" width="10.5" style="111" hidden="1" customWidth="1"/>
    <col min="64" max="64" width="9" style="840" customWidth="1"/>
    <col min="65" max="65" width="11.375" style="145" customWidth="1"/>
    <col min="66" max="66" width="10.875" style="145" customWidth="1"/>
    <col min="67" max="69" width="9" style="111" customWidth="1"/>
    <col min="70" max="71" width="13.125" style="111" bestFit="1" customWidth="1"/>
    <col min="72" max="16384" width="9" style="111"/>
  </cols>
  <sheetData>
    <row r="1" spans="1:249" ht="30.75">
      <c r="A1" s="790" t="s">
        <v>421</v>
      </c>
      <c r="B1" s="114" t="s">
        <v>505</v>
      </c>
      <c r="C1" s="107"/>
      <c r="D1" s="108"/>
      <c r="E1" s="106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791"/>
      <c r="BM1" s="110"/>
      <c r="BN1" s="110"/>
      <c r="BO1" s="110"/>
      <c r="BP1" s="110"/>
      <c r="BQ1" s="110"/>
    </row>
    <row r="2" spans="1:249" s="115" customFormat="1" ht="30.75" hidden="1">
      <c r="A2" s="792" t="s">
        <v>422</v>
      </c>
      <c r="B2" s="106"/>
      <c r="C2" s="112"/>
      <c r="D2" s="108"/>
      <c r="E2" s="113"/>
      <c r="F2" s="114"/>
      <c r="G2" s="112"/>
      <c r="H2" s="112"/>
      <c r="I2" s="110"/>
      <c r="J2" s="110"/>
      <c r="K2" s="114"/>
      <c r="L2" s="112"/>
      <c r="M2" s="112"/>
      <c r="N2" s="112"/>
      <c r="O2" s="112"/>
      <c r="P2" s="112"/>
      <c r="Q2" s="112"/>
      <c r="R2" s="110"/>
      <c r="S2" s="110"/>
      <c r="T2" s="114"/>
      <c r="U2" s="112"/>
      <c r="V2" s="112"/>
      <c r="W2" s="110"/>
      <c r="X2" s="110"/>
      <c r="Y2" s="114"/>
      <c r="Z2" s="112"/>
      <c r="AA2" s="112"/>
      <c r="AB2" s="110"/>
      <c r="AC2" s="110"/>
      <c r="AD2" s="114"/>
      <c r="AE2" s="112"/>
      <c r="AF2" s="112"/>
      <c r="AG2" s="110"/>
      <c r="AH2" s="110"/>
      <c r="AI2" s="114"/>
      <c r="AJ2" s="112"/>
      <c r="AK2" s="112"/>
      <c r="AL2" s="110"/>
      <c r="AM2" s="110"/>
      <c r="AN2" s="114"/>
      <c r="AO2" s="112"/>
      <c r="AP2" s="112"/>
      <c r="AQ2" s="110"/>
      <c r="AR2" s="110"/>
      <c r="AS2" s="114"/>
      <c r="AT2" s="112"/>
      <c r="AU2" s="112"/>
      <c r="AV2" s="110"/>
      <c r="AW2" s="110"/>
      <c r="AX2" s="114"/>
      <c r="AY2" s="112"/>
      <c r="AZ2" s="112"/>
      <c r="BA2" s="110"/>
      <c r="BB2" s="110"/>
      <c r="BC2" s="114"/>
      <c r="BD2" s="112"/>
      <c r="BE2" s="112"/>
      <c r="BF2" s="110"/>
      <c r="BG2" s="110"/>
      <c r="BH2" s="114"/>
      <c r="BI2" s="112"/>
      <c r="BJ2" s="112"/>
      <c r="BK2" s="110"/>
      <c r="BL2" s="791"/>
      <c r="BM2" s="114"/>
      <c r="BN2" s="110"/>
      <c r="BO2" s="110"/>
      <c r="BP2" s="110"/>
      <c r="BQ2" s="110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</row>
    <row r="3" spans="1:249" s="115" customFormat="1" ht="27" customHeight="1">
      <c r="A3" s="1404" t="s">
        <v>0</v>
      </c>
      <c r="B3" s="1406" t="s">
        <v>321</v>
      </c>
      <c r="C3" s="1406"/>
      <c r="D3" s="1407" t="s">
        <v>3</v>
      </c>
      <c r="E3" s="1368" t="s">
        <v>4</v>
      </c>
      <c r="F3" s="1402" t="s">
        <v>6</v>
      </c>
      <c r="G3" s="1402"/>
      <c r="H3" s="1402"/>
      <c r="I3" s="1402"/>
      <c r="J3" s="1091"/>
      <c r="K3" s="1402" t="s">
        <v>80</v>
      </c>
      <c r="L3" s="1402"/>
      <c r="M3" s="1402"/>
      <c r="N3" s="1402"/>
      <c r="O3" s="1402"/>
      <c r="P3" s="1402"/>
      <c r="Q3" s="1402"/>
      <c r="R3" s="1402"/>
      <c r="S3" s="1091"/>
      <c r="T3" s="1402" t="s">
        <v>7</v>
      </c>
      <c r="U3" s="1402"/>
      <c r="V3" s="1402"/>
      <c r="W3" s="1402"/>
      <c r="X3" s="1091"/>
      <c r="Y3" s="1402" t="s">
        <v>8</v>
      </c>
      <c r="Z3" s="1402"/>
      <c r="AA3" s="1402"/>
      <c r="AB3" s="1402"/>
      <c r="AC3" s="1091"/>
      <c r="AD3" s="1402" t="s">
        <v>9</v>
      </c>
      <c r="AE3" s="1402"/>
      <c r="AF3" s="1402"/>
      <c r="AG3" s="1402"/>
      <c r="AH3" s="1091"/>
      <c r="AI3" s="1402" t="s">
        <v>10</v>
      </c>
      <c r="AJ3" s="1402"/>
      <c r="AK3" s="1402"/>
      <c r="AL3" s="1402"/>
      <c r="AM3" s="1091"/>
      <c r="AN3" s="1402" t="s">
        <v>11</v>
      </c>
      <c r="AO3" s="1402"/>
      <c r="AP3" s="1402"/>
      <c r="AQ3" s="1402"/>
      <c r="AR3" s="1091"/>
      <c r="AS3" s="1402" t="s">
        <v>12</v>
      </c>
      <c r="AT3" s="1402"/>
      <c r="AU3" s="1402"/>
      <c r="AV3" s="1402"/>
      <c r="AW3" s="1091"/>
      <c r="AX3" s="1402" t="s">
        <v>13</v>
      </c>
      <c r="AY3" s="1402"/>
      <c r="AZ3" s="1402"/>
      <c r="BA3" s="1402"/>
      <c r="BB3" s="1091"/>
      <c r="BC3" s="1402" t="s">
        <v>14</v>
      </c>
      <c r="BD3" s="1402"/>
      <c r="BE3" s="1402"/>
      <c r="BF3" s="1402"/>
      <c r="BG3" s="1091"/>
      <c r="BH3" s="1402" t="s">
        <v>81</v>
      </c>
      <c r="BI3" s="1402"/>
      <c r="BJ3" s="1402"/>
      <c r="BK3" s="1402"/>
      <c r="BL3" s="1403" t="s">
        <v>423</v>
      </c>
      <c r="BM3" s="1403"/>
      <c r="BN3" s="1403"/>
      <c r="BO3" s="1403"/>
      <c r="BP3" s="1403"/>
      <c r="BQ3" s="1403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</row>
    <row r="4" spans="1:249" s="115" customFormat="1" ht="22.5" hidden="1" customHeight="1">
      <c r="A4" s="1405"/>
      <c r="B4" s="1406"/>
      <c r="C4" s="1406"/>
      <c r="D4" s="1407"/>
      <c r="E4" s="1368"/>
      <c r="F4" s="1357"/>
      <c r="G4" s="1357"/>
      <c r="H4" s="1357"/>
      <c r="I4" s="1086"/>
      <c r="J4" s="1086"/>
      <c r="K4" s="1357"/>
      <c r="L4" s="1357"/>
      <c r="M4" s="1357"/>
      <c r="N4" s="1357"/>
      <c r="O4" s="1357"/>
      <c r="P4" s="1357"/>
      <c r="Q4" s="1357"/>
      <c r="R4" s="1086"/>
      <c r="S4" s="1086"/>
      <c r="T4" s="1357"/>
      <c r="U4" s="1357"/>
      <c r="V4" s="1357"/>
      <c r="W4" s="1086"/>
      <c r="X4" s="1086"/>
      <c r="Y4" s="1357"/>
      <c r="Z4" s="1357"/>
      <c r="AA4" s="1357"/>
      <c r="AB4" s="1086"/>
      <c r="AC4" s="1086"/>
      <c r="AD4" s="1357"/>
      <c r="AE4" s="1357"/>
      <c r="AF4" s="1357"/>
      <c r="AG4" s="1086"/>
      <c r="AH4" s="1086"/>
      <c r="AI4" s="1357"/>
      <c r="AJ4" s="1357"/>
      <c r="AK4" s="1357"/>
      <c r="AL4" s="1086"/>
      <c r="AM4" s="1086"/>
      <c r="AN4" s="1357"/>
      <c r="AO4" s="1357"/>
      <c r="AP4" s="1357"/>
      <c r="AQ4" s="1086"/>
      <c r="AR4" s="1086"/>
      <c r="AS4" s="1357"/>
      <c r="AT4" s="1357"/>
      <c r="AU4" s="1357"/>
      <c r="AV4" s="1086"/>
      <c r="AW4" s="1086"/>
      <c r="AX4" s="1357"/>
      <c r="AY4" s="1357"/>
      <c r="AZ4" s="1357"/>
      <c r="BA4" s="1086"/>
      <c r="BB4" s="1086"/>
      <c r="BC4" s="1357"/>
      <c r="BD4" s="1357"/>
      <c r="BE4" s="1357"/>
      <c r="BF4" s="1086"/>
      <c r="BG4" s="1086"/>
      <c r="BH4" s="1357"/>
      <c r="BI4" s="1357"/>
      <c r="BJ4" s="1357"/>
      <c r="BK4" s="1086"/>
      <c r="BL4" s="1415"/>
      <c r="BM4" s="1416"/>
      <c r="BN4" s="1416"/>
      <c r="BO4" s="1416"/>
      <c r="BP4" s="1416"/>
      <c r="BQ4" s="1417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</row>
    <row r="5" spans="1:249" s="115" customFormat="1" ht="43.5">
      <c r="A5" s="1405"/>
      <c r="B5" s="1406"/>
      <c r="C5" s="1406"/>
      <c r="D5" s="1407"/>
      <c r="E5" s="1368"/>
      <c r="F5" s="1092" t="s">
        <v>17</v>
      </c>
      <c r="G5" s="1092" t="s">
        <v>19</v>
      </c>
      <c r="H5" s="1093" t="s">
        <v>20</v>
      </c>
      <c r="I5" s="1093" t="s">
        <v>134</v>
      </c>
      <c r="J5" s="1093" t="s">
        <v>18</v>
      </c>
      <c r="K5" s="1092" t="s">
        <v>17</v>
      </c>
      <c r="L5" s="1092" t="s">
        <v>19</v>
      </c>
      <c r="M5" s="1092"/>
      <c r="N5" s="1092"/>
      <c r="O5" s="1092"/>
      <c r="P5" s="1092"/>
      <c r="Q5" s="1093" t="s">
        <v>20</v>
      </c>
      <c r="R5" s="1093" t="s">
        <v>134</v>
      </c>
      <c r="S5" s="1093" t="s">
        <v>18</v>
      </c>
      <c r="T5" s="1092" t="s">
        <v>17</v>
      </c>
      <c r="U5" s="1092" t="s">
        <v>19</v>
      </c>
      <c r="V5" s="1093" t="s">
        <v>20</v>
      </c>
      <c r="W5" s="1093" t="s">
        <v>134</v>
      </c>
      <c r="X5" s="1093" t="s">
        <v>18</v>
      </c>
      <c r="Y5" s="1092" t="s">
        <v>17</v>
      </c>
      <c r="Z5" s="1092" t="s">
        <v>19</v>
      </c>
      <c r="AA5" s="1093" t="s">
        <v>20</v>
      </c>
      <c r="AB5" s="1093" t="s">
        <v>134</v>
      </c>
      <c r="AC5" s="1093" t="s">
        <v>18</v>
      </c>
      <c r="AD5" s="1092" t="s">
        <v>17</v>
      </c>
      <c r="AE5" s="1092" t="s">
        <v>19</v>
      </c>
      <c r="AF5" s="1093" t="s">
        <v>20</v>
      </c>
      <c r="AG5" s="1093" t="s">
        <v>134</v>
      </c>
      <c r="AH5" s="1093" t="s">
        <v>18</v>
      </c>
      <c r="AI5" s="1092" t="s">
        <v>17</v>
      </c>
      <c r="AJ5" s="1092" t="s">
        <v>19</v>
      </c>
      <c r="AK5" s="1093" t="s">
        <v>20</v>
      </c>
      <c r="AL5" s="1093" t="s">
        <v>134</v>
      </c>
      <c r="AM5" s="1093" t="s">
        <v>18</v>
      </c>
      <c r="AN5" s="1092" t="s">
        <v>17</v>
      </c>
      <c r="AO5" s="1092" t="s">
        <v>19</v>
      </c>
      <c r="AP5" s="1093" t="s">
        <v>20</v>
      </c>
      <c r="AQ5" s="1093" t="s">
        <v>134</v>
      </c>
      <c r="AR5" s="1093" t="s">
        <v>18</v>
      </c>
      <c r="AS5" s="1092" t="s">
        <v>17</v>
      </c>
      <c r="AT5" s="1092" t="s">
        <v>19</v>
      </c>
      <c r="AU5" s="1093" t="s">
        <v>20</v>
      </c>
      <c r="AV5" s="1093" t="s">
        <v>134</v>
      </c>
      <c r="AW5" s="1093" t="s">
        <v>18</v>
      </c>
      <c r="AX5" s="1092" t="s">
        <v>17</v>
      </c>
      <c r="AY5" s="1092" t="s">
        <v>19</v>
      </c>
      <c r="AZ5" s="1093" t="s">
        <v>20</v>
      </c>
      <c r="BA5" s="1093" t="s">
        <v>134</v>
      </c>
      <c r="BB5" s="1093" t="s">
        <v>18</v>
      </c>
      <c r="BC5" s="1092" t="s">
        <v>17</v>
      </c>
      <c r="BD5" s="1092" t="s">
        <v>19</v>
      </c>
      <c r="BE5" s="1093" t="s">
        <v>20</v>
      </c>
      <c r="BF5" s="1093" t="s">
        <v>134</v>
      </c>
      <c r="BG5" s="1093" t="s">
        <v>18</v>
      </c>
      <c r="BH5" s="1092" t="s">
        <v>17</v>
      </c>
      <c r="BI5" s="1092" t="s">
        <v>19</v>
      </c>
      <c r="BJ5" s="1093" t="s">
        <v>20</v>
      </c>
      <c r="BK5" s="1093" t="s">
        <v>134</v>
      </c>
      <c r="BL5" s="1092" t="s">
        <v>18</v>
      </c>
      <c r="BM5" s="1092" t="s">
        <v>17</v>
      </c>
      <c r="BN5" s="1092" t="s">
        <v>19</v>
      </c>
      <c r="BO5" s="1093" t="s">
        <v>20</v>
      </c>
      <c r="BP5" s="1093" t="s">
        <v>134</v>
      </c>
      <c r="BQ5" s="1266" t="s">
        <v>424</v>
      </c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</row>
    <row r="6" spans="1:249" s="1174" customFormat="1" ht="27.75">
      <c r="A6" s="1168" t="s">
        <v>21</v>
      </c>
      <c r="B6" s="1047" t="s">
        <v>112</v>
      </c>
      <c r="C6" s="1131"/>
      <c r="D6" s="1131"/>
      <c r="E6" s="1131"/>
      <c r="F6" s="1169"/>
      <c r="G6" s="1169"/>
      <c r="H6" s="1169" t="e">
        <f>+'3.1ผลงานคณะ'!H7</f>
        <v>#DIV/0!</v>
      </c>
      <c r="I6" s="1169" t="e">
        <f>+'3.1ผลงานคณะ'!I7</f>
        <v>#DIV/0!</v>
      </c>
      <c r="J6" s="1169"/>
      <c r="K6" s="1169"/>
      <c r="L6" s="1169"/>
      <c r="M6" s="1169">
        <f>+'3.1ผลงานคณะ'!M7</f>
        <v>0</v>
      </c>
      <c r="N6" s="1169">
        <f>+'3.1ผลงานคณะ'!N7</f>
        <v>0</v>
      </c>
      <c r="O6" s="1169">
        <f>+'3.1ผลงานคณะ'!O7</f>
        <v>0</v>
      </c>
      <c r="P6" s="1169">
        <f>+'3.1ผลงานคณะ'!P7</f>
        <v>0</v>
      </c>
      <c r="Q6" s="1169" t="e">
        <f>+'3.1ผลงานคณะ'!Q7</f>
        <v>#DIV/0!</v>
      </c>
      <c r="R6" s="1169" t="e">
        <f>+'3.1ผลงานคณะ'!R7</f>
        <v>#DIV/0!</v>
      </c>
      <c r="S6" s="1169"/>
      <c r="T6" s="1169"/>
      <c r="U6" s="1169"/>
      <c r="V6" s="1169" t="e">
        <f>+'3.1ผลงานคณะ'!V7</f>
        <v>#DIV/0!</v>
      </c>
      <c r="W6" s="1169" t="e">
        <f>+'3.1ผลงานคณะ'!W7</f>
        <v>#DIV/0!</v>
      </c>
      <c r="X6" s="1169"/>
      <c r="Y6" s="1169"/>
      <c r="Z6" s="1169"/>
      <c r="AA6" s="1169" t="e">
        <f>+'3.1ผลงานคณะ'!AA7</f>
        <v>#DIV/0!</v>
      </c>
      <c r="AB6" s="1169" t="e">
        <f>+'3.1ผลงานคณะ'!AB7</f>
        <v>#DIV/0!</v>
      </c>
      <c r="AC6" s="1169"/>
      <c r="AD6" s="1169"/>
      <c r="AE6" s="1169"/>
      <c r="AF6" s="1169" t="e">
        <f>+'3.1ผลงานคณะ'!AF7</f>
        <v>#DIV/0!</v>
      </c>
      <c r="AG6" s="1169" t="e">
        <f>+'3.1ผลงานคณะ'!AG7</f>
        <v>#DIV/0!</v>
      </c>
      <c r="AH6" s="1169"/>
      <c r="AI6" s="1169"/>
      <c r="AJ6" s="1169"/>
      <c r="AK6" s="1169" t="e">
        <f>+'3.1ผลงานคณะ'!AK7</f>
        <v>#DIV/0!</v>
      </c>
      <c r="AL6" s="1169" t="e">
        <f>+'3.1ผลงานคณะ'!AL7</f>
        <v>#DIV/0!</v>
      </c>
      <c r="AM6" s="1169"/>
      <c r="AN6" s="1169"/>
      <c r="AO6" s="1169"/>
      <c r="AP6" s="1169" t="e">
        <f>+'3.1ผลงานคณะ'!AP7</f>
        <v>#DIV/0!</v>
      </c>
      <c r="AQ6" s="1169" t="e">
        <f>+'3.1ผลงานคณะ'!AQ7</f>
        <v>#DIV/0!</v>
      </c>
      <c r="AR6" s="1169"/>
      <c r="AS6" s="1169"/>
      <c r="AT6" s="1169"/>
      <c r="AU6" s="1169" t="e">
        <f>+'3.1ผลงานคณะ'!AU7</f>
        <v>#DIV/0!</v>
      </c>
      <c r="AV6" s="1169" t="e">
        <f>+'3.1ผลงานคณะ'!AV7</f>
        <v>#DIV/0!</v>
      </c>
      <c r="AW6" s="1169"/>
      <c r="AX6" s="1169"/>
      <c r="AY6" s="1169"/>
      <c r="AZ6" s="1169" t="e">
        <f>+'3.1ผลงานคณะ'!AZ7</f>
        <v>#DIV/0!</v>
      </c>
      <c r="BA6" s="1169" t="e">
        <f>+'3.1ผลงานคณะ'!BA7</f>
        <v>#DIV/0!</v>
      </c>
      <c r="BB6" s="1169"/>
      <c r="BC6" s="1169"/>
      <c r="BD6" s="1169"/>
      <c r="BE6" s="1169" t="e">
        <f>+'3.1ผลงานคณะ'!BE7</f>
        <v>#DIV/0!</v>
      </c>
      <c r="BF6" s="1169" t="e">
        <f>+'3.1ผลงานคณะ'!BF7</f>
        <v>#DIV/0!</v>
      </c>
      <c r="BG6" s="1169"/>
      <c r="BH6" s="1169"/>
      <c r="BI6" s="1169"/>
      <c r="BJ6" s="1169" t="e">
        <f>+'3.1ผลงานคณะ'!BJ7</f>
        <v>#DIV/0!</v>
      </c>
      <c r="BK6" s="1169" t="e">
        <f>+'3.1ผลงานคณะ'!BK7</f>
        <v>#DIV/0!</v>
      </c>
      <c r="BL6" s="1170"/>
      <c r="BM6" s="1171"/>
      <c r="BN6" s="1171"/>
      <c r="BO6" s="1172" t="e">
        <f>+SUM(BO7,BO16,BO24,BO32,BO44)/5</f>
        <v>#DIV/0!</v>
      </c>
      <c r="BP6" s="1170" t="e">
        <f>IF(BO6&lt;1.51,"ต้องปรับปรุงเร่งด่วน",IF(BO6&lt;2.51,"ต้องปรับปรุง",IF(BO6&lt;3.51,"พอใช้",IF(BO6&lt;4.51,"ดี",IF(BO6&gt;=4.51,"ดีมาก")))))</f>
        <v>#DIV/0!</v>
      </c>
      <c r="BQ6" s="1170"/>
      <c r="BR6" s="1173"/>
      <c r="BS6" s="1173"/>
      <c r="BT6" s="1173"/>
      <c r="BU6" s="1173"/>
      <c r="BV6" s="1173"/>
      <c r="BW6" s="1173"/>
      <c r="BX6" s="1173"/>
      <c r="BY6" s="1173"/>
      <c r="BZ6" s="1173"/>
      <c r="CA6" s="1173"/>
      <c r="CB6" s="1173"/>
      <c r="CC6" s="1173"/>
      <c r="CD6" s="1173"/>
      <c r="CE6" s="1173"/>
      <c r="CF6" s="1173"/>
      <c r="CG6" s="1173"/>
      <c r="CH6" s="1173"/>
      <c r="CI6" s="1173"/>
      <c r="CJ6" s="1173"/>
      <c r="CK6" s="1173"/>
      <c r="CL6" s="1173"/>
      <c r="CM6" s="1173"/>
      <c r="CN6" s="1173"/>
      <c r="CO6" s="1173"/>
      <c r="CP6" s="1173"/>
      <c r="CQ6" s="1173"/>
      <c r="CR6" s="1173"/>
      <c r="CS6" s="1173"/>
      <c r="CT6" s="1173"/>
      <c r="CU6" s="1173"/>
      <c r="CV6" s="1173"/>
      <c r="CW6" s="1173"/>
      <c r="CX6" s="1173"/>
      <c r="CY6" s="1173"/>
      <c r="CZ6" s="1173"/>
      <c r="DA6" s="1173"/>
      <c r="DB6" s="1173"/>
      <c r="DC6" s="1173"/>
      <c r="DD6" s="1173"/>
      <c r="DE6" s="1173"/>
      <c r="DF6" s="1173"/>
      <c r="DG6" s="1173"/>
      <c r="DH6" s="1173"/>
      <c r="DI6" s="1173"/>
      <c r="DJ6" s="1173"/>
      <c r="DK6" s="1173"/>
      <c r="DL6" s="1173"/>
      <c r="DM6" s="1173"/>
      <c r="DN6" s="1173"/>
      <c r="DO6" s="1173"/>
      <c r="DP6" s="1173"/>
      <c r="DQ6" s="1173"/>
      <c r="DR6" s="1173"/>
      <c r="DS6" s="1173"/>
      <c r="DT6" s="1173"/>
      <c r="DU6" s="1173"/>
      <c r="DV6" s="1173"/>
      <c r="DW6" s="1173"/>
      <c r="DX6" s="1173"/>
      <c r="DY6" s="1173"/>
      <c r="DZ6" s="1173"/>
      <c r="EA6" s="1173"/>
      <c r="EB6" s="1173"/>
      <c r="EC6" s="1173"/>
      <c r="ED6" s="1173"/>
      <c r="EE6" s="1173"/>
      <c r="EF6" s="1173"/>
      <c r="EG6" s="1173"/>
      <c r="EH6" s="1173"/>
      <c r="EI6" s="1173"/>
      <c r="EJ6" s="1173"/>
      <c r="EK6" s="1173"/>
      <c r="EL6" s="1173"/>
      <c r="EM6" s="1173"/>
      <c r="EN6" s="1173"/>
      <c r="EO6" s="1173"/>
      <c r="EP6" s="1173"/>
      <c r="EQ6" s="1173"/>
      <c r="ER6" s="1173"/>
      <c r="ES6" s="1173"/>
      <c r="ET6" s="1173"/>
      <c r="EU6" s="1173"/>
      <c r="EV6" s="1173"/>
      <c r="EW6" s="1173"/>
      <c r="EX6" s="1173"/>
      <c r="EY6" s="1173"/>
      <c r="EZ6" s="1173"/>
      <c r="FA6" s="1173"/>
      <c r="FB6" s="1173"/>
      <c r="FC6" s="1173"/>
      <c r="FD6" s="1173"/>
      <c r="FE6" s="1173"/>
      <c r="FF6" s="1173"/>
      <c r="FG6" s="1173"/>
      <c r="FH6" s="1173"/>
      <c r="FI6" s="1173"/>
      <c r="FJ6" s="1173"/>
      <c r="FK6" s="1173"/>
      <c r="FL6" s="1173"/>
      <c r="FM6" s="1173"/>
      <c r="FN6" s="1173"/>
      <c r="FO6" s="1173"/>
      <c r="FP6" s="1173"/>
      <c r="FQ6" s="1173"/>
      <c r="FR6" s="1173"/>
      <c r="FS6" s="1173"/>
      <c r="FT6" s="1173"/>
      <c r="FU6" s="1173"/>
      <c r="FV6" s="1173"/>
      <c r="FW6" s="1173"/>
      <c r="FX6" s="1173"/>
      <c r="FY6" s="1173"/>
      <c r="FZ6" s="1173"/>
      <c r="GA6" s="1173"/>
      <c r="GB6" s="1173"/>
      <c r="GC6" s="1173"/>
      <c r="GD6" s="1173"/>
      <c r="GE6" s="1173"/>
      <c r="GF6" s="1173"/>
      <c r="GG6" s="1173"/>
      <c r="GH6" s="1173"/>
      <c r="GI6" s="1173"/>
      <c r="GJ6" s="1173"/>
      <c r="GK6" s="1173"/>
      <c r="GL6" s="1173"/>
      <c r="GM6" s="1173"/>
      <c r="GN6" s="1173"/>
      <c r="GO6" s="1173"/>
      <c r="GP6" s="1173"/>
      <c r="GQ6" s="1173"/>
      <c r="GR6" s="1173"/>
      <c r="GS6" s="1173"/>
      <c r="GT6" s="1173"/>
      <c r="GU6" s="1173"/>
      <c r="GV6" s="1173"/>
      <c r="GW6" s="1173"/>
      <c r="GX6" s="1173"/>
      <c r="GY6" s="1173"/>
      <c r="GZ6" s="1173"/>
      <c r="HA6" s="1173"/>
      <c r="HB6" s="1173"/>
      <c r="HC6" s="1173"/>
      <c r="HD6" s="1173"/>
      <c r="HE6" s="1173"/>
      <c r="HF6" s="1173"/>
      <c r="HG6" s="1173"/>
      <c r="HH6" s="1173"/>
      <c r="HI6" s="1173"/>
      <c r="HJ6" s="1173"/>
      <c r="HK6" s="1173"/>
      <c r="HL6" s="1173"/>
      <c r="HM6" s="1173"/>
      <c r="HN6" s="1173"/>
      <c r="HO6" s="1173"/>
      <c r="HP6" s="1173"/>
      <c r="HQ6" s="1173"/>
      <c r="HR6" s="1173"/>
      <c r="HS6" s="1173"/>
      <c r="HT6" s="1173"/>
      <c r="HU6" s="1173"/>
      <c r="HV6" s="1173"/>
      <c r="HW6" s="1173"/>
      <c r="HX6" s="1173"/>
      <c r="HY6" s="1173"/>
      <c r="HZ6" s="1173"/>
      <c r="IA6" s="1173"/>
      <c r="IB6" s="1173"/>
      <c r="IC6" s="1173"/>
      <c r="ID6" s="1173"/>
      <c r="IE6" s="1173"/>
      <c r="IF6" s="1173"/>
      <c r="IG6" s="1173"/>
      <c r="IH6" s="1173"/>
      <c r="II6" s="1173"/>
      <c r="IJ6" s="1173"/>
      <c r="IK6" s="1173"/>
      <c r="IL6" s="1173"/>
      <c r="IM6" s="1173"/>
      <c r="IN6" s="1173"/>
      <c r="IO6" s="1173"/>
    </row>
    <row r="7" spans="1:249" s="1147" customFormat="1" ht="23.25" customHeight="1">
      <c r="A7" s="1141"/>
      <c r="B7" s="1142">
        <v>1.1000000000000001</v>
      </c>
      <c r="C7" s="1143" t="s">
        <v>22</v>
      </c>
      <c r="D7" s="1144" t="s">
        <v>65</v>
      </c>
      <c r="E7" s="1142" t="s">
        <v>23</v>
      </c>
      <c r="F7" s="1145">
        <f>+'3.1ผลงานคณะ'!F8</f>
        <v>18.563578088578087</v>
      </c>
      <c r="G7" s="1101" t="e">
        <f>+'3.1ผลงานคณะ'!G8</f>
        <v>#DIV/0!</v>
      </c>
      <c r="H7" s="1101" t="e">
        <f>+'3.1ผลงานคณะ'!H8</f>
        <v>#DIV/0!</v>
      </c>
      <c r="I7" s="660" t="e">
        <f>+'3.1ผลงานคณะ'!I8</f>
        <v>#DIV/0!</v>
      </c>
      <c r="J7" s="660">
        <f>+'3.1ผลงานคณะ'!J8</f>
        <v>3.35</v>
      </c>
      <c r="K7" s="1145">
        <f>+'3.1ผลงานคณะ'!K8</f>
        <v>8.5480419580419582</v>
      </c>
      <c r="L7" s="1101" t="e">
        <f>+'3.1ผลงานคณะ'!L8</f>
        <v>#DIV/0!</v>
      </c>
      <c r="M7" s="1101"/>
      <c r="N7" s="1101"/>
      <c r="O7" s="1101"/>
      <c r="P7" s="1101"/>
      <c r="Q7" s="1101" t="e">
        <f>+L7</f>
        <v>#DIV/0!</v>
      </c>
      <c r="R7" s="660" t="e">
        <f>+'3.1ผลงานคณะ'!R8</f>
        <v>#DIV/0!</v>
      </c>
      <c r="S7" s="660">
        <f>+'3.1ผลงานคณะ'!S8</f>
        <v>3.33</v>
      </c>
      <c r="T7" s="1145">
        <f>+'3.1ผลงานคณะ'!T8</f>
        <v>3.2238461538461536</v>
      </c>
      <c r="U7" s="1101" t="e">
        <f>+'3.1ผลงานคณะ'!U8</f>
        <v>#DIV/0!</v>
      </c>
      <c r="V7" s="1101" t="e">
        <f>+'3.1ผลงานคณะ'!V8</f>
        <v>#DIV/0!</v>
      </c>
      <c r="W7" s="660" t="e">
        <f>+'3.1ผลงานคณะ'!W8</f>
        <v>#DIV/0!</v>
      </c>
      <c r="X7" s="660">
        <f>+'3.1ผลงานคณะ'!X8</f>
        <v>3.42</v>
      </c>
      <c r="Y7" s="1145">
        <f>+'3.1ผลงานคณะ'!Y8</f>
        <v>53.04447552447553</v>
      </c>
      <c r="Z7" s="1101" t="e">
        <f>+'3.1ผลงานคณะ'!Z8</f>
        <v>#DIV/0!</v>
      </c>
      <c r="AA7" s="1101" t="e">
        <f>+'3.1ผลงานคณะ'!AA8</f>
        <v>#DIV/0!</v>
      </c>
      <c r="AB7" s="660" t="e">
        <f>+'3.1ผลงานคณะ'!AB8</f>
        <v>#DIV/0!</v>
      </c>
      <c r="AC7" s="660">
        <f>+'3.1ผลงานคณะ'!AC8</f>
        <v>4.1900000000000004</v>
      </c>
      <c r="AD7" s="1145">
        <f>+'3.1ผลงานคณะ'!AD8</f>
        <v>44.943158508158511</v>
      </c>
      <c r="AE7" s="1101" t="e">
        <f>+'3.1ผลงานคณะ'!AE8</f>
        <v>#DIV/0!</v>
      </c>
      <c r="AF7" s="1101" t="e">
        <f>+'3.1ผลงานคณะ'!AF8</f>
        <v>#DIV/0!</v>
      </c>
      <c r="AG7" s="660" t="e">
        <f>+'3.1ผลงานคณะ'!AG8</f>
        <v>#DIV/0!</v>
      </c>
      <c r="AH7" s="660">
        <f>+'3.1ผลงานคณะ'!AH8</f>
        <v>3.24</v>
      </c>
      <c r="AI7" s="1145">
        <f>+'3.1ผลงานคณะ'!AI8</f>
        <v>20.997115384615384</v>
      </c>
      <c r="AJ7" s="1101" t="e">
        <f>+'3.1ผลงานคณะ'!AJ8</f>
        <v>#DIV/0!</v>
      </c>
      <c r="AK7" s="1101" t="e">
        <f>+'3.1ผลงานคณะ'!AK8</f>
        <v>#DIV/0!</v>
      </c>
      <c r="AL7" s="660" t="e">
        <f>+'3.1ผลงานคณะ'!AL8</f>
        <v>#DIV/0!</v>
      </c>
      <c r="AM7" s="660">
        <f>+'3.1ผลงานคณะ'!AM8</f>
        <v>3.22</v>
      </c>
      <c r="AN7" s="1145">
        <f>+'3.1ผลงานคณะ'!AN8</f>
        <v>5.1723076923076929</v>
      </c>
      <c r="AO7" s="1101" t="e">
        <f>+'3.1ผลงานคณะ'!AO8</f>
        <v>#DIV/0!</v>
      </c>
      <c r="AP7" s="1101" t="e">
        <f>+'3.1ผลงานคณะ'!AP8</f>
        <v>#DIV/0!</v>
      </c>
      <c r="AQ7" s="660" t="e">
        <f>+'3.1ผลงานคณะ'!AQ8</f>
        <v>#DIV/0!</v>
      </c>
      <c r="AR7" s="660">
        <f>+'3.1ผลงานคณะ'!AR8</f>
        <v>2.83</v>
      </c>
      <c r="AS7" s="1145">
        <f>+'3.1ผลงานคณะ'!AS8</f>
        <v>40.920209790209789</v>
      </c>
      <c r="AT7" s="1101" t="e">
        <f>+'3.1ผลงานคณะ'!AT8</f>
        <v>#DIV/0!</v>
      </c>
      <c r="AU7" s="1101" t="e">
        <f>+'3.1ผลงานคณะ'!AU8</f>
        <v>#DIV/0!</v>
      </c>
      <c r="AV7" s="660" t="e">
        <f>+'3.1ผลงานคณะ'!AV8</f>
        <v>#DIV/0!</v>
      </c>
      <c r="AW7" s="660">
        <f>+'3.1ผลงานคณะ'!AW8</f>
        <v>2.81</v>
      </c>
      <c r="AX7" s="1145">
        <f>+'3.1ผลงานคณะ'!AX8</f>
        <v>21.850769230769234</v>
      </c>
      <c r="AY7" s="1101" t="e">
        <f>+'3.1ผลงานคณะ'!AY8</f>
        <v>#DIV/0!</v>
      </c>
      <c r="AZ7" s="1101" t="e">
        <f>+'3.1ผลงานคณะ'!AZ8</f>
        <v>#DIV/0!</v>
      </c>
      <c r="BA7" s="660" t="e">
        <f>+'3.1ผลงานคณะ'!BA8</f>
        <v>#DIV/0!</v>
      </c>
      <c r="BB7" s="660">
        <f>+'3.1ผลงานคณะ'!BB8</f>
        <v>3.64</v>
      </c>
      <c r="BC7" s="1145">
        <f>+'3.1ผลงานคณะ'!BC8</f>
        <v>3.4638461538461538</v>
      </c>
      <c r="BD7" s="1101" t="e">
        <f>+'3.1ผลงานคณะ'!BD8</f>
        <v>#DIV/0!</v>
      </c>
      <c r="BE7" s="1101" t="e">
        <f>+'3.1ผลงานคณะ'!BE8</f>
        <v>#DIV/0!</v>
      </c>
      <c r="BF7" s="660" t="e">
        <f>+'3.1ผลงานคณะ'!BF8</f>
        <v>#DIV/0!</v>
      </c>
      <c r="BG7" s="660">
        <f>+'3.1ผลงานคณะ'!BG8</f>
        <v>2.67</v>
      </c>
      <c r="BH7" s="1145">
        <f>+'3.1ผลงานคณะ'!BH8</f>
        <v>7.2931468531468528</v>
      </c>
      <c r="BI7" s="1101" t="e">
        <f>+'3.1ผลงานคณะ'!BI8</f>
        <v>#DIV/0!</v>
      </c>
      <c r="BJ7" s="1101" t="e">
        <f>+'3.1ผลงานคณะ'!BJ8</f>
        <v>#DIV/0!</v>
      </c>
      <c r="BK7" s="660" t="e">
        <f>+'3.1ผลงานคณะ'!BK8</f>
        <v>#DIV/0!</v>
      </c>
      <c r="BL7" s="1101">
        <f>+'1.เป้าหมาย'!B28</f>
        <v>2.5</v>
      </c>
      <c r="BM7" s="660"/>
      <c r="BN7" s="1101" t="e">
        <f>+BM8/BM14</f>
        <v>#DIV/0!</v>
      </c>
      <c r="BO7" s="1101" t="e">
        <f>+BN7</f>
        <v>#DIV/0!</v>
      </c>
      <c r="BP7" s="660" t="e">
        <f>IF(BO7&lt;1.51,"ต้องปรับปรุงเร่งด่วน",IF(BO7&lt;2.51,"ต้องปรับปรุง",IF(BO7&lt;3.51,"พอใช้",IF(BO7&lt;4.51,"ดี",IF(BO7&gt;=4.51,"ดีมาก")))))</f>
        <v>#DIV/0!</v>
      </c>
      <c r="BQ7" s="1098" t="e">
        <f>IF(BN7&gt;=BL7,"/",IF(BN7&lt;BL7,"X"))</f>
        <v>#DIV/0!</v>
      </c>
      <c r="BR7" s="1146"/>
      <c r="BS7" s="1146"/>
      <c r="BT7" s="1146"/>
      <c r="BU7" s="1146"/>
      <c r="BV7" s="1146"/>
      <c r="BW7" s="1146"/>
      <c r="BX7" s="1146"/>
      <c r="BY7" s="1146"/>
      <c r="BZ7" s="1146"/>
      <c r="CA7" s="1146"/>
      <c r="CB7" s="1146"/>
      <c r="CC7" s="1146"/>
      <c r="CD7" s="1146"/>
      <c r="CE7" s="1146"/>
      <c r="CF7" s="1146"/>
      <c r="CG7" s="1146"/>
      <c r="CH7" s="1146"/>
      <c r="CI7" s="1146"/>
      <c r="CJ7" s="1146"/>
      <c r="CK7" s="1146"/>
      <c r="CL7" s="1146"/>
      <c r="CM7" s="1146"/>
      <c r="CN7" s="1146"/>
      <c r="CO7" s="1146"/>
      <c r="CP7" s="1146"/>
      <c r="CQ7" s="1146"/>
      <c r="CR7" s="1146"/>
      <c r="CS7" s="1146"/>
      <c r="CT7" s="1146"/>
      <c r="CU7" s="1146"/>
      <c r="CV7" s="1146"/>
      <c r="CW7" s="1146"/>
      <c r="CX7" s="1146"/>
      <c r="CY7" s="1146"/>
      <c r="CZ7" s="1146"/>
      <c r="DA7" s="1146"/>
      <c r="DB7" s="1146"/>
      <c r="DC7" s="1146"/>
      <c r="DD7" s="1146"/>
      <c r="DE7" s="1146"/>
      <c r="DF7" s="1146"/>
      <c r="DG7" s="1146"/>
      <c r="DH7" s="1146"/>
      <c r="DI7" s="1146"/>
      <c r="DJ7" s="1146"/>
      <c r="DK7" s="1146"/>
      <c r="DL7" s="1146"/>
      <c r="DM7" s="1146"/>
      <c r="DN7" s="1146"/>
      <c r="DO7" s="1146"/>
      <c r="DP7" s="1146"/>
      <c r="DQ7" s="1146"/>
      <c r="DR7" s="1146"/>
      <c r="DS7" s="1146"/>
      <c r="DT7" s="1146"/>
      <c r="DU7" s="1146"/>
      <c r="DV7" s="1146"/>
      <c r="DW7" s="1146"/>
      <c r="DX7" s="1146"/>
      <c r="DY7" s="1146"/>
      <c r="DZ7" s="1146"/>
      <c r="EA7" s="1146"/>
      <c r="EB7" s="1146"/>
      <c r="EC7" s="1146"/>
      <c r="ED7" s="1146"/>
      <c r="EE7" s="1146"/>
      <c r="EF7" s="1146"/>
      <c r="EG7" s="1146"/>
      <c r="EH7" s="1146"/>
      <c r="EI7" s="1146"/>
      <c r="EJ7" s="1146"/>
      <c r="EK7" s="1146"/>
      <c r="EL7" s="1146"/>
      <c r="EM7" s="1146"/>
      <c r="EN7" s="1146"/>
      <c r="EO7" s="1146"/>
      <c r="EP7" s="1146"/>
      <c r="EQ7" s="1146"/>
      <c r="ER7" s="1146"/>
      <c r="ES7" s="1146"/>
      <c r="ET7" s="1146"/>
      <c r="EU7" s="1146"/>
      <c r="EV7" s="1146"/>
      <c r="EW7" s="1146"/>
      <c r="EX7" s="1146"/>
      <c r="EY7" s="1146"/>
      <c r="EZ7" s="1146"/>
      <c r="FA7" s="1146"/>
      <c r="FB7" s="1146"/>
      <c r="FC7" s="1146"/>
      <c r="FD7" s="1146"/>
      <c r="FE7" s="1146"/>
      <c r="FF7" s="1146"/>
      <c r="FG7" s="1146"/>
      <c r="FH7" s="1146"/>
      <c r="FI7" s="1146"/>
      <c r="FJ7" s="1146"/>
      <c r="FK7" s="1146"/>
      <c r="FL7" s="1146"/>
      <c r="FM7" s="1146"/>
      <c r="FN7" s="1146"/>
      <c r="FO7" s="1146"/>
      <c r="FP7" s="1146"/>
      <c r="FQ7" s="1146"/>
      <c r="FR7" s="1146"/>
      <c r="FS7" s="1146"/>
      <c r="FT7" s="1146"/>
      <c r="FU7" s="1146"/>
      <c r="FV7" s="1146"/>
      <c r="FW7" s="1146"/>
      <c r="FX7" s="1146"/>
      <c r="FY7" s="1146"/>
      <c r="FZ7" s="1146"/>
      <c r="GA7" s="1146"/>
      <c r="GB7" s="1146"/>
      <c r="GC7" s="1146"/>
      <c r="GD7" s="1146"/>
      <c r="GE7" s="1146"/>
      <c r="GF7" s="1146"/>
      <c r="GG7" s="1146"/>
      <c r="GH7" s="1146"/>
      <c r="GI7" s="1146"/>
      <c r="GJ7" s="1146"/>
      <c r="GK7" s="1146"/>
      <c r="GL7" s="1146"/>
      <c r="GM7" s="1146"/>
      <c r="GN7" s="1146"/>
      <c r="GO7" s="1146"/>
      <c r="GP7" s="1146"/>
      <c r="GQ7" s="1146"/>
      <c r="GR7" s="1146"/>
      <c r="GS7" s="1146"/>
      <c r="GT7" s="1146"/>
      <c r="GU7" s="1146"/>
      <c r="GV7" s="1146"/>
      <c r="GW7" s="1146"/>
      <c r="GX7" s="1146"/>
      <c r="GY7" s="1146"/>
      <c r="GZ7" s="1146"/>
      <c r="HA7" s="1146"/>
      <c r="HB7" s="1146"/>
      <c r="HC7" s="1146"/>
      <c r="HD7" s="1146"/>
      <c r="HE7" s="1146"/>
      <c r="HF7" s="1146"/>
      <c r="HG7" s="1146"/>
      <c r="HH7" s="1146"/>
      <c r="HI7" s="1146"/>
      <c r="HJ7" s="1146"/>
      <c r="HK7" s="1146"/>
      <c r="HL7" s="1146"/>
      <c r="HM7" s="1146"/>
      <c r="HN7" s="1146"/>
      <c r="HO7" s="1146"/>
      <c r="HP7" s="1146"/>
      <c r="HQ7" s="1146"/>
      <c r="HR7" s="1146"/>
      <c r="HS7" s="1146"/>
      <c r="HT7" s="1146"/>
      <c r="HU7" s="1146"/>
      <c r="HV7" s="1146"/>
      <c r="HW7" s="1146"/>
      <c r="HX7" s="1146"/>
      <c r="HY7" s="1146"/>
      <c r="HZ7" s="1146"/>
      <c r="IA7" s="1146"/>
      <c r="IB7" s="1146"/>
      <c r="IC7" s="1146"/>
      <c r="ID7" s="1146"/>
      <c r="IE7" s="1146"/>
      <c r="IF7" s="1146"/>
      <c r="IG7" s="1146"/>
      <c r="IH7" s="1146"/>
      <c r="II7" s="1146"/>
      <c r="IJ7" s="1146"/>
      <c r="IK7" s="1146"/>
      <c r="IL7" s="1146"/>
      <c r="IM7" s="1146"/>
      <c r="IN7" s="1146"/>
      <c r="IO7" s="1146"/>
    </row>
    <row r="8" spans="1:249" s="802" customFormat="1" ht="25.5" customHeight="1">
      <c r="A8" s="796"/>
      <c r="B8" s="673"/>
      <c r="C8" s="155" t="s">
        <v>425</v>
      </c>
      <c r="D8" s="522"/>
      <c r="E8" s="674"/>
      <c r="F8" s="710">
        <f>+'3.1ผลงานคณะ'!F9</f>
        <v>18.563578088578087</v>
      </c>
      <c r="G8" s="710"/>
      <c r="H8" s="710"/>
      <c r="I8" s="710"/>
      <c r="J8" s="710"/>
      <c r="K8" s="710">
        <f>+'3.1ผลงานคณะ'!K9</f>
        <v>8.5480419580419582</v>
      </c>
      <c r="L8" s="710"/>
      <c r="M8" s="710"/>
      <c r="N8" s="710"/>
      <c r="O8" s="710"/>
      <c r="P8" s="710"/>
      <c r="Q8" s="710"/>
      <c r="R8" s="710"/>
      <c r="S8" s="656"/>
      <c r="T8" s="710">
        <f>+'3.1ผลงานคณะ'!T9</f>
        <v>3.2238461538461536</v>
      </c>
      <c r="U8" s="710"/>
      <c r="V8" s="710"/>
      <c r="W8" s="656"/>
      <c r="X8" s="656"/>
      <c r="Y8" s="710">
        <f>+'3.1ผลงานคณะ'!Y9</f>
        <v>53.04447552447553</v>
      </c>
      <c r="Z8" s="656"/>
      <c r="AA8" s="656"/>
      <c r="AB8" s="656"/>
      <c r="AC8" s="656"/>
      <c r="AD8" s="710">
        <f>+'3.1ผลงานคณะ'!AD9</f>
        <v>44.943158508158511</v>
      </c>
      <c r="AE8" s="656"/>
      <c r="AF8" s="656"/>
      <c r="AG8" s="656"/>
      <c r="AH8" s="656">
        <f>+'3.1ผลงานคณะ'!AH9</f>
        <v>0</v>
      </c>
      <c r="AI8" s="710">
        <f>+'3.1ผลงานคณะ'!AI9</f>
        <v>20.997115384615384</v>
      </c>
      <c r="AJ8" s="656"/>
      <c r="AK8" s="656"/>
      <c r="AL8" s="656"/>
      <c r="AM8" s="656"/>
      <c r="AN8" s="710">
        <f>+'3.1ผลงานคณะ'!AN9</f>
        <v>5.1723076923076929</v>
      </c>
      <c r="AO8" s="656"/>
      <c r="AP8" s="656"/>
      <c r="AQ8" s="656"/>
      <c r="AR8" s="656"/>
      <c r="AS8" s="710">
        <f>+'3.1ผลงานคณะ'!AS9</f>
        <v>40.920209790209789</v>
      </c>
      <c r="AT8" s="656"/>
      <c r="AU8" s="656"/>
      <c r="AV8" s="656"/>
      <c r="AW8" s="656"/>
      <c r="AX8" s="710">
        <f>+'3.1ผลงานคณะ'!AX9</f>
        <v>21.850769230769234</v>
      </c>
      <c r="AY8" s="656"/>
      <c r="AZ8" s="656"/>
      <c r="BA8" s="656"/>
      <c r="BB8" s="656"/>
      <c r="BC8" s="710">
        <f>+'3.1ผลงานคณะ'!BC9</f>
        <v>3.4638461538461538</v>
      </c>
      <c r="BD8" s="656"/>
      <c r="BE8" s="656"/>
      <c r="BF8" s="656"/>
      <c r="BG8" s="656"/>
      <c r="BH8" s="710">
        <f>+'3.1ผลงานคณะ'!BH9</f>
        <v>7.2931468531468528</v>
      </c>
      <c r="BI8" s="656"/>
      <c r="BJ8" s="656"/>
      <c r="BK8" s="656"/>
      <c r="BL8" s="710"/>
      <c r="BM8" s="1182">
        <f>+SUM(F8,K8,T8,Y8,AD8,AI8,AN8,AS8,AX8,BC8,BH8)</f>
        <v>228.02049533799536</v>
      </c>
      <c r="BN8" s="710"/>
      <c r="BO8" s="710"/>
      <c r="BP8" s="710"/>
      <c r="BQ8" s="710"/>
      <c r="BR8" s="801"/>
      <c r="BS8" s="801"/>
      <c r="BT8" s="801"/>
      <c r="BU8" s="801"/>
      <c r="BV8" s="801"/>
      <c r="BW8" s="801"/>
      <c r="BX8" s="801"/>
      <c r="BY8" s="801"/>
      <c r="BZ8" s="801"/>
      <c r="CA8" s="801"/>
      <c r="CB8" s="801"/>
      <c r="CC8" s="801"/>
      <c r="CD8" s="801"/>
      <c r="CE8" s="801"/>
      <c r="CF8" s="801"/>
      <c r="CG8" s="801"/>
      <c r="CH8" s="801"/>
      <c r="CI8" s="801"/>
      <c r="CJ8" s="801"/>
      <c r="CK8" s="801"/>
      <c r="CL8" s="801"/>
      <c r="CM8" s="801"/>
      <c r="CN8" s="801"/>
      <c r="CO8" s="801"/>
      <c r="CP8" s="801"/>
      <c r="CQ8" s="801"/>
      <c r="CR8" s="801"/>
      <c r="CS8" s="801"/>
      <c r="CT8" s="801"/>
      <c r="CU8" s="801"/>
      <c r="CV8" s="801"/>
      <c r="CW8" s="801"/>
      <c r="CX8" s="801"/>
      <c r="CY8" s="801"/>
      <c r="CZ8" s="801"/>
      <c r="DA8" s="801"/>
      <c r="DB8" s="801"/>
      <c r="DC8" s="801"/>
      <c r="DD8" s="801"/>
      <c r="DE8" s="801"/>
      <c r="DF8" s="801"/>
      <c r="DG8" s="801"/>
      <c r="DH8" s="801"/>
      <c r="DI8" s="801"/>
      <c r="DJ8" s="801"/>
      <c r="DK8" s="801"/>
      <c r="DL8" s="801"/>
      <c r="DM8" s="801"/>
      <c r="DN8" s="801"/>
      <c r="DO8" s="801"/>
      <c r="DP8" s="801"/>
      <c r="DQ8" s="801"/>
      <c r="DR8" s="801"/>
      <c r="DS8" s="801"/>
      <c r="DT8" s="801"/>
      <c r="DU8" s="801"/>
      <c r="DV8" s="801"/>
      <c r="DW8" s="801"/>
      <c r="DX8" s="801"/>
      <c r="DY8" s="801"/>
      <c r="DZ8" s="801"/>
      <c r="EA8" s="801"/>
      <c r="EB8" s="801"/>
      <c r="EC8" s="801"/>
      <c r="ED8" s="801"/>
      <c r="EE8" s="801"/>
      <c r="EF8" s="801"/>
      <c r="EG8" s="801"/>
      <c r="EH8" s="801"/>
      <c r="EI8" s="801"/>
      <c r="EJ8" s="801"/>
      <c r="EK8" s="801"/>
      <c r="EL8" s="801"/>
      <c r="EM8" s="801"/>
      <c r="EN8" s="801"/>
      <c r="EO8" s="801"/>
      <c r="EP8" s="801"/>
      <c r="EQ8" s="801"/>
      <c r="ER8" s="801"/>
      <c r="ES8" s="801"/>
      <c r="ET8" s="801"/>
      <c r="EU8" s="801"/>
      <c r="EV8" s="801"/>
      <c r="EW8" s="801"/>
      <c r="EX8" s="801"/>
      <c r="EY8" s="801"/>
      <c r="EZ8" s="801"/>
      <c r="FA8" s="801"/>
      <c r="FB8" s="801"/>
      <c r="FC8" s="801"/>
      <c r="FD8" s="801"/>
      <c r="FE8" s="801"/>
      <c r="FF8" s="801"/>
      <c r="FG8" s="801"/>
      <c r="FH8" s="801"/>
      <c r="FI8" s="801"/>
      <c r="FJ8" s="801"/>
      <c r="FK8" s="801"/>
      <c r="FL8" s="801"/>
      <c r="FM8" s="801"/>
      <c r="FN8" s="801"/>
      <c r="FO8" s="801"/>
      <c r="FP8" s="801"/>
      <c r="FQ8" s="801"/>
      <c r="FR8" s="801"/>
      <c r="FS8" s="801"/>
      <c r="FT8" s="801"/>
      <c r="FU8" s="801"/>
      <c r="FV8" s="801"/>
      <c r="FW8" s="801"/>
      <c r="FX8" s="801"/>
      <c r="FY8" s="801"/>
      <c r="FZ8" s="801"/>
      <c r="GA8" s="801"/>
      <c r="GB8" s="801"/>
      <c r="GC8" s="801"/>
      <c r="GD8" s="801"/>
      <c r="GE8" s="801"/>
      <c r="GF8" s="801"/>
      <c r="GG8" s="801"/>
      <c r="GH8" s="801"/>
      <c r="GI8" s="801"/>
      <c r="GJ8" s="801"/>
      <c r="GK8" s="801"/>
      <c r="GL8" s="801"/>
      <c r="GM8" s="801"/>
      <c r="GN8" s="801"/>
      <c r="GO8" s="801"/>
      <c r="GP8" s="801"/>
      <c r="GQ8" s="801"/>
      <c r="GR8" s="801"/>
      <c r="GS8" s="801"/>
      <c r="GT8" s="801"/>
      <c r="GU8" s="801"/>
      <c r="GV8" s="801"/>
      <c r="GW8" s="801"/>
      <c r="GX8" s="801"/>
      <c r="GY8" s="801"/>
      <c r="GZ8" s="801"/>
      <c r="HA8" s="801"/>
      <c r="HB8" s="801"/>
      <c r="HC8" s="801"/>
      <c r="HD8" s="801"/>
      <c r="HE8" s="801"/>
      <c r="HF8" s="801"/>
      <c r="HG8" s="801"/>
      <c r="HH8" s="801"/>
      <c r="HI8" s="801"/>
      <c r="HJ8" s="801"/>
      <c r="HK8" s="801"/>
      <c r="HL8" s="801"/>
      <c r="HM8" s="801"/>
      <c r="HN8" s="801"/>
      <c r="HO8" s="801"/>
      <c r="HP8" s="801"/>
      <c r="HQ8" s="801"/>
      <c r="HR8" s="801"/>
      <c r="HS8" s="801"/>
      <c r="HT8" s="801"/>
      <c r="HU8" s="801"/>
      <c r="HV8" s="801"/>
      <c r="HW8" s="801"/>
      <c r="HX8" s="801"/>
      <c r="HY8" s="801"/>
      <c r="HZ8" s="801"/>
      <c r="IA8" s="801"/>
      <c r="IB8" s="801"/>
      <c r="IC8" s="801"/>
      <c r="ID8" s="801"/>
      <c r="IE8" s="801"/>
      <c r="IF8" s="801"/>
      <c r="IG8" s="801"/>
      <c r="IH8" s="801"/>
      <c r="II8" s="801"/>
      <c r="IJ8" s="801"/>
      <c r="IK8" s="801"/>
      <c r="IL8" s="801"/>
      <c r="IM8" s="801"/>
      <c r="IN8" s="801"/>
      <c r="IO8" s="801"/>
    </row>
    <row r="9" spans="1:249" s="154" customFormat="1" ht="25.5" customHeight="1">
      <c r="A9" s="797"/>
      <c r="B9" s="1049"/>
      <c r="C9" s="798" t="s">
        <v>135</v>
      </c>
      <c r="D9" s="522"/>
      <c r="E9" s="523"/>
      <c r="F9" s="656">
        <f>+'3.1ผลงานคณะ'!F10</f>
        <v>0</v>
      </c>
      <c r="G9" s="656"/>
      <c r="H9" s="656"/>
      <c r="I9" s="656"/>
      <c r="J9" s="656"/>
      <c r="K9" s="656">
        <f>+'3.1ผลงานคณะ'!K10</f>
        <v>0</v>
      </c>
      <c r="L9" s="656"/>
      <c r="M9" s="656"/>
      <c r="N9" s="656"/>
      <c r="O9" s="656"/>
      <c r="P9" s="656"/>
      <c r="Q9" s="656"/>
      <c r="R9" s="656"/>
      <c r="S9" s="656"/>
      <c r="T9" s="656">
        <f>+'3.1ผลงานคณะ'!T10</f>
        <v>0</v>
      </c>
      <c r="U9" s="656"/>
      <c r="V9" s="656"/>
      <c r="W9" s="656"/>
      <c r="X9" s="656"/>
      <c r="Y9" s="656">
        <f>+'3.1ผลงานคณะ'!Y10</f>
        <v>0</v>
      </c>
      <c r="Z9" s="656"/>
      <c r="AA9" s="656"/>
      <c r="AB9" s="656"/>
      <c r="AC9" s="656"/>
      <c r="AD9" s="656">
        <f>+'3.1ผลงานคณะ'!AD10</f>
        <v>0</v>
      </c>
      <c r="AE9" s="656"/>
      <c r="AF9" s="656"/>
      <c r="AG9" s="656"/>
      <c r="AH9" s="656">
        <f>+'3.1ผลงานคณะ'!AH10</f>
        <v>0</v>
      </c>
      <c r="AI9" s="656">
        <f>+'3.1ผลงานคณะ'!AI10</f>
        <v>0</v>
      </c>
      <c r="AJ9" s="656"/>
      <c r="AK9" s="656"/>
      <c r="AL9" s="656"/>
      <c r="AM9" s="656"/>
      <c r="AN9" s="656">
        <f>+'3.1ผลงานคณะ'!AN10</f>
        <v>0</v>
      </c>
      <c r="AO9" s="656"/>
      <c r="AP9" s="656"/>
      <c r="AQ9" s="656"/>
      <c r="AR9" s="656"/>
      <c r="AS9" s="656">
        <f>+'3.1ผลงานคณะ'!AS10</f>
        <v>0</v>
      </c>
      <c r="AT9" s="656"/>
      <c r="AU9" s="656"/>
      <c r="AV9" s="656"/>
      <c r="AW9" s="656"/>
      <c r="AX9" s="656">
        <f>+'3.1ผลงานคณะ'!AX10</f>
        <v>0</v>
      </c>
      <c r="AY9" s="656"/>
      <c r="AZ9" s="656"/>
      <c r="BA9" s="656"/>
      <c r="BB9" s="656"/>
      <c r="BC9" s="656">
        <f>+'3.1ผลงานคณะ'!BC10</f>
        <v>0</v>
      </c>
      <c r="BD9" s="656"/>
      <c r="BE9" s="656"/>
      <c r="BF9" s="656"/>
      <c r="BG9" s="656"/>
      <c r="BH9" s="656">
        <f>+'3.1ผลงานคณะ'!BH10</f>
        <v>0</v>
      </c>
      <c r="BI9" s="656"/>
      <c r="BJ9" s="656"/>
      <c r="BK9" s="656"/>
      <c r="BL9" s="710"/>
      <c r="BM9" s="1183">
        <f>+SUM(F9,K9,T9,Y9,AD9,AI9,AN9,AS9,AX9,BC9,BH9)</f>
        <v>0</v>
      </c>
      <c r="BN9" s="710"/>
      <c r="BO9" s="710"/>
      <c r="BP9" s="710"/>
      <c r="BQ9" s="1045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153"/>
      <c r="FF9" s="153"/>
      <c r="FG9" s="153"/>
      <c r="FH9" s="153"/>
      <c r="FI9" s="153"/>
      <c r="FJ9" s="153"/>
      <c r="FK9" s="153"/>
      <c r="FL9" s="153"/>
      <c r="FM9" s="153"/>
      <c r="FN9" s="153"/>
      <c r="FO9" s="153"/>
      <c r="FP9" s="153"/>
      <c r="FQ9" s="153"/>
      <c r="FR9" s="153"/>
      <c r="FS9" s="153"/>
      <c r="FT9" s="153"/>
      <c r="FU9" s="153"/>
      <c r="FV9" s="153"/>
      <c r="FW9" s="153"/>
      <c r="FX9" s="153"/>
      <c r="FY9" s="153"/>
      <c r="FZ9" s="153"/>
      <c r="GA9" s="153"/>
      <c r="GB9" s="153"/>
      <c r="GC9" s="153"/>
      <c r="GD9" s="153"/>
      <c r="GE9" s="153"/>
      <c r="GF9" s="153"/>
      <c r="GG9" s="153"/>
      <c r="GH9" s="153"/>
      <c r="GI9" s="153"/>
      <c r="GJ9" s="153"/>
      <c r="GK9" s="153"/>
      <c r="GL9" s="153"/>
      <c r="GM9" s="153"/>
      <c r="GN9" s="153"/>
      <c r="GO9" s="153"/>
      <c r="GP9" s="153"/>
      <c r="GQ9" s="153"/>
      <c r="GR9" s="153"/>
      <c r="GS9" s="153"/>
      <c r="GT9" s="153"/>
      <c r="GU9" s="153"/>
      <c r="GV9" s="153"/>
      <c r="GW9" s="153"/>
      <c r="GX9" s="153"/>
      <c r="GY9" s="153"/>
      <c r="GZ9" s="153"/>
      <c r="HA9" s="153"/>
      <c r="HB9" s="153"/>
      <c r="HC9" s="153"/>
      <c r="HD9" s="153"/>
      <c r="HE9" s="153"/>
      <c r="HF9" s="153"/>
      <c r="HG9" s="153"/>
      <c r="HH9" s="153"/>
      <c r="HI9" s="153"/>
      <c r="HJ9" s="153"/>
      <c r="HK9" s="153"/>
      <c r="HL9" s="153"/>
      <c r="HM9" s="153"/>
      <c r="HN9" s="153"/>
      <c r="HO9" s="153"/>
      <c r="HP9" s="153"/>
      <c r="HQ9" s="153"/>
      <c r="HR9" s="153"/>
      <c r="HS9" s="153"/>
      <c r="HT9" s="153"/>
      <c r="HU9" s="153"/>
      <c r="HV9" s="153"/>
      <c r="HW9" s="153"/>
      <c r="HX9" s="153"/>
      <c r="HY9" s="153"/>
      <c r="HZ9" s="153"/>
      <c r="IA9" s="153"/>
      <c r="IB9" s="153"/>
      <c r="IC9" s="153"/>
      <c r="ID9" s="153"/>
      <c r="IE9" s="153"/>
      <c r="IF9" s="153"/>
      <c r="IG9" s="153"/>
      <c r="IH9" s="153"/>
      <c r="II9" s="153"/>
      <c r="IJ9" s="153"/>
      <c r="IK9" s="153"/>
      <c r="IL9" s="153"/>
      <c r="IM9" s="153"/>
      <c r="IN9" s="153"/>
      <c r="IO9" s="153"/>
    </row>
    <row r="10" spans="1:249" s="154" customFormat="1" ht="27" customHeight="1">
      <c r="A10" s="797"/>
      <c r="B10" s="1049"/>
      <c r="C10" s="798" t="s">
        <v>137</v>
      </c>
      <c r="D10" s="522"/>
      <c r="E10" s="523"/>
      <c r="F10" s="656">
        <f>+'3.1ผลงานคณะ'!F11</f>
        <v>0</v>
      </c>
      <c r="G10" s="656"/>
      <c r="H10" s="656"/>
      <c r="I10" s="656"/>
      <c r="J10" s="656"/>
      <c r="K10" s="656">
        <f>+'3.1ผลงานคณะ'!K11</f>
        <v>0</v>
      </c>
      <c r="L10" s="656"/>
      <c r="M10" s="656"/>
      <c r="N10" s="656"/>
      <c r="O10" s="656"/>
      <c r="P10" s="656"/>
      <c r="Q10" s="656"/>
      <c r="R10" s="656"/>
      <c r="S10" s="656"/>
      <c r="T10" s="656">
        <f>+'3.1ผลงานคณะ'!T11</f>
        <v>0</v>
      </c>
      <c r="U10" s="656"/>
      <c r="V10" s="656"/>
      <c r="W10" s="656"/>
      <c r="X10" s="656"/>
      <c r="Y10" s="656">
        <f>+'3.1ผลงานคณะ'!Y11</f>
        <v>0</v>
      </c>
      <c r="Z10" s="656"/>
      <c r="AA10" s="656"/>
      <c r="AB10" s="656"/>
      <c r="AC10" s="656"/>
      <c r="AD10" s="656">
        <f>+'3.1ผลงานคณะ'!AD11</f>
        <v>0</v>
      </c>
      <c r="AE10" s="656"/>
      <c r="AF10" s="656"/>
      <c r="AG10" s="656"/>
      <c r="AH10" s="656">
        <f>+'3.1ผลงานคณะ'!AH11</f>
        <v>0</v>
      </c>
      <c r="AI10" s="656">
        <f>+'3.1ผลงานคณะ'!AI11</f>
        <v>0</v>
      </c>
      <c r="AJ10" s="656"/>
      <c r="AK10" s="656"/>
      <c r="AL10" s="656"/>
      <c r="AM10" s="656"/>
      <c r="AN10" s="656">
        <f>+'3.1ผลงานคณะ'!AN11</f>
        <v>0</v>
      </c>
      <c r="AO10" s="656"/>
      <c r="AP10" s="656"/>
      <c r="AQ10" s="656"/>
      <c r="AR10" s="656"/>
      <c r="AS10" s="656">
        <f>+'3.1ผลงานคณะ'!AS11</f>
        <v>0</v>
      </c>
      <c r="AT10" s="656"/>
      <c r="AU10" s="656"/>
      <c r="AV10" s="656"/>
      <c r="AW10" s="656"/>
      <c r="AX10" s="656">
        <f>+'3.1ผลงานคณะ'!AX11</f>
        <v>0</v>
      </c>
      <c r="AY10" s="656"/>
      <c r="AZ10" s="656"/>
      <c r="BA10" s="656"/>
      <c r="BB10" s="656"/>
      <c r="BC10" s="656">
        <f>+'3.1ผลงานคณะ'!BC11</f>
        <v>0</v>
      </c>
      <c r="BD10" s="656"/>
      <c r="BE10" s="656"/>
      <c r="BF10" s="656"/>
      <c r="BG10" s="656"/>
      <c r="BH10" s="656">
        <f>+'3.1ผลงานคณะ'!BH11</f>
        <v>0</v>
      </c>
      <c r="BI10" s="656"/>
      <c r="BJ10" s="656"/>
      <c r="BK10" s="656"/>
      <c r="BL10" s="710"/>
      <c r="BM10" s="1184">
        <f>+SUM(F10,K10,T10,Y10,AD10,AI10,AN10,AS10,AX10,BC10,BH10)</f>
        <v>0</v>
      </c>
      <c r="BN10" s="710"/>
      <c r="BO10" s="710"/>
      <c r="BP10" s="710"/>
      <c r="BQ10" s="1045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  <c r="FG10" s="153"/>
      <c r="FH10" s="153"/>
      <c r="FI10" s="153"/>
      <c r="FJ10" s="153"/>
      <c r="FK10" s="153"/>
      <c r="FL10" s="153"/>
      <c r="FM10" s="153"/>
      <c r="FN10" s="153"/>
      <c r="FO10" s="153"/>
      <c r="FP10" s="153"/>
      <c r="FQ10" s="153"/>
      <c r="FR10" s="153"/>
      <c r="FS10" s="153"/>
      <c r="FT10" s="153"/>
      <c r="FU10" s="153"/>
      <c r="FV10" s="153"/>
      <c r="FW10" s="153"/>
      <c r="FX10" s="153"/>
      <c r="FY10" s="153"/>
      <c r="FZ10" s="153"/>
      <c r="GA10" s="153"/>
      <c r="GB10" s="153"/>
      <c r="GC10" s="153"/>
      <c r="GD10" s="153"/>
      <c r="GE10" s="153"/>
      <c r="GF10" s="153"/>
      <c r="GG10" s="153"/>
      <c r="GH10" s="153"/>
      <c r="GI10" s="153"/>
      <c r="GJ10" s="153"/>
      <c r="GK10" s="153"/>
      <c r="GL10" s="153"/>
      <c r="GM10" s="153"/>
      <c r="GN10" s="153"/>
      <c r="GO10" s="153"/>
      <c r="GP10" s="153"/>
      <c r="GQ10" s="153"/>
      <c r="GR10" s="153"/>
      <c r="GS10" s="153"/>
      <c r="GT10" s="153"/>
      <c r="GU10" s="153"/>
      <c r="GV10" s="153"/>
      <c r="GW10" s="153"/>
      <c r="GX10" s="153"/>
      <c r="GY10" s="153"/>
      <c r="GZ10" s="153"/>
      <c r="HA10" s="153"/>
      <c r="HB10" s="153"/>
      <c r="HC10" s="153"/>
      <c r="HD10" s="153"/>
      <c r="HE10" s="153"/>
      <c r="HF10" s="153"/>
      <c r="HG10" s="153"/>
      <c r="HH10" s="153"/>
      <c r="HI10" s="153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3"/>
      <c r="IF10" s="153"/>
      <c r="IG10" s="153"/>
      <c r="IH10" s="153"/>
      <c r="II10" s="153"/>
      <c r="IJ10" s="153"/>
      <c r="IK10" s="153"/>
      <c r="IL10" s="153"/>
      <c r="IM10" s="153"/>
      <c r="IN10" s="153"/>
      <c r="IO10" s="153"/>
    </row>
    <row r="11" spans="1:249" s="1283" customFormat="1" ht="27" customHeight="1">
      <c r="A11" s="1273"/>
      <c r="B11" s="1274"/>
      <c r="C11" s="1275" t="s">
        <v>516</v>
      </c>
      <c r="D11" s="1276"/>
      <c r="E11" s="1277"/>
      <c r="F11" s="1285">
        <v>0</v>
      </c>
      <c r="G11" s="1284"/>
      <c r="H11" s="1284"/>
      <c r="I11" s="1284"/>
      <c r="J11" s="1284"/>
      <c r="K11" s="1285">
        <v>0</v>
      </c>
      <c r="L11" s="1284"/>
      <c r="M11" s="1284"/>
      <c r="N11" s="1284"/>
      <c r="O11" s="1284"/>
      <c r="P11" s="1284"/>
      <c r="Q11" s="1284"/>
      <c r="R11" s="1284"/>
      <c r="S11" s="1284"/>
      <c r="T11" s="1285">
        <v>0</v>
      </c>
      <c r="U11" s="1284"/>
      <c r="V11" s="1284"/>
      <c r="W11" s="1284"/>
      <c r="X11" s="1284"/>
      <c r="Y11" s="1284">
        <v>0</v>
      </c>
      <c r="Z11" s="1284"/>
      <c r="AA11" s="1284"/>
      <c r="AB11" s="1284"/>
      <c r="AC11" s="1284"/>
      <c r="AD11" s="1284">
        <v>0</v>
      </c>
      <c r="AE11" s="1284"/>
      <c r="AF11" s="1284"/>
      <c r="AG11" s="1284"/>
      <c r="AH11" s="1284"/>
      <c r="AI11" s="1285">
        <v>0</v>
      </c>
      <c r="AJ11" s="1284"/>
      <c r="AK11" s="1284"/>
      <c r="AL11" s="1284"/>
      <c r="AM11" s="1284"/>
      <c r="AN11" s="1285">
        <v>0</v>
      </c>
      <c r="AO11" s="1284"/>
      <c r="AP11" s="1284"/>
      <c r="AQ11" s="1284"/>
      <c r="AR11" s="1284"/>
      <c r="AS11" s="1285">
        <v>0</v>
      </c>
      <c r="AT11" s="1284"/>
      <c r="AU11" s="1284"/>
      <c r="AV11" s="1284"/>
      <c r="AW11" s="1284"/>
      <c r="AX11" s="1284">
        <v>1</v>
      </c>
      <c r="AY11" s="1284"/>
      <c r="AZ11" s="1284"/>
      <c r="BA11" s="1284"/>
      <c r="BB11" s="1284"/>
      <c r="BC11" s="1285">
        <v>0</v>
      </c>
      <c r="BD11" s="1284"/>
      <c r="BE11" s="1284"/>
      <c r="BF11" s="1284"/>
      <c r="BG11" s="1284"/>
      <c r="BH11" s="1284">
        <v>0</v>
      </c>
      <c r="BI11" s="1278"/>
      <c r="BJ11" s="1278"/>
      <c r="BK11" s="1278"/>
      <c r="BL11" s="1279"/>
      <c r="BM11" s="1280">
        <f t="shared" ref="BM11:BM13" si="0">+SUM(F11,K11,T11,Y11,AD11,AI11,AN11,AS11,AX11,BC11,BH11)</f>
        <v>1</v>
      </c>
      <c r="BN11" s="1279"/>
      <c r="BO11" s="1279"/>
      <c r="BP11" s="1279"/>
      <c r="BQ11" s="1281"/>
      <c r="BR11" s="1282"/>
      <c r="BS11" s="1282"/>
      <c r="BT11" s="1282"/>
      <c r="BU11" s="1282"/>
      <c r="BV11" s="1282"/>
      <c r="BW11" s="1282"/>
      <c r="BX11" s="1282"/>
      <c r="BY11" s="1282"/>
      <c r="BZ11" s="1282"/>
      <c r="CA11" s="1282"/>
      <c r="CB11" s="1282"/>
      <c r="CC11" s="1282"/>
      <c r="CD11" s="1282"/>
      <c r="CE11" s="1282"/>
      <c r="CF11" s="1282"/>
      <c r="CG11" s="1282"/>
      <c r="CH11" s="1282"/>
      <c r="CI11" s="1282"/>
      <c r="CJ11" s="1282"/>
      <c r="CK11" s="1282"/>
      <c r="CL11" s="1282"/>
      <c r="CM11" s="1282"/>
      <c r="CN11" s="1282"/>
      <c r="CO11" s="1282"/>
      <c r="CP11" s="1282"/>
      <c r="CQ11" s="1282"/>
      <c r="CR11" s="1282"/>
      <c r="CS11" s="1282"/>
      <c r="CT11" s="1282"/>
      <c r="CU11" s="1282"/>
      <c r="CV11" s="1282"/>
      <c r="CW11" s="1282"/>
      <c r="CX11" s="1282"/>
      <c r="CY11" s="1282"/>
      <c r="CZ11" s="1282"/>
      <c r="DA11" s="1282"/>
      <c r="DB11" s="1282"/>
      <c r="DC11" s="1282"/>
      <c r="DD11" s="1282"/>
      <c r="DE11" s="1282"/>
      <c r="DF11" s="1282"/>
      <c r="DG11" s="1282"/>
      <c r="DH11" s="1282"/>
      <c r="DI11" s="1282"/>
      <c r="DJ11" s="1282"/>
      <c r="DK11" s="1282"/>
      <c r="DL11" s="1282"/>
      <c r="DM11" s="1282"/>
      <c r="DN11" s="1282"/>
      <c r="DO11" s="1282"/>
      <c r="DP11" s="1282"/>
      <c r="DQ11" s="1282"/>
      <c r="DR11" s="1282"/>
      <c r="DS11" s="1282"/>
      <c r="DT11" s="1282"/>
      <c r="DU11" s="1282"/>
      <c r="DV11" s="1282"/>
      <c r="DW11" s="1282"/>
      <c r="DX11" s="1282"/>
      <c r="DY11" s="1282"/>
      <c r="DZ11" s="1282"/>
      <c r="EA11" s="1282"/>
      <c r="EB11" s="1282"/>
      <c r="EC11" s="1282"/>
      <c r="ED11" s="1282"/>
      <c r="EE11" s="1282"/>
      <c r="EF11" s="1282"/>
      <c r="EG11" s="1282"/>
      <c r="EH11" s="1282"/>
      <c r="EI11" s="1282"/>
      <c r="EJ11" s="1282"/>
      <c r="EK11" s="1282"/>
      <c r="EL11" s="1282"/>
      <c r="EM11" s="1282"/>
      <c r="EN11" s="1282"/>
      <c r="EO11" s="1282"/>
      <c r="EP11" s="1282"/>
      <c r="EQ11" s="1282"/>
      <c r="ER11" s="1282"/>
      <c r="ES11" s="1282"/>
      <c r="ET11" s="1282"/>
      <c r="EU11" s="1282"/>
      <c r="EV11" s="1282"/>
      <c r="EW11" s="1282"/>
      <c r="EX11" s="1282"/>
      <c r="EY11" s="1282"/>
      <c r="EZ11" s="1282"/>
      <c r="FA11" s="1282"/>
      <c r="FB11" s="1282"/>
      <c r="FC11" s="1282"/>
      <c r="FD11" s="1282"/>
      <c r="FE11" s="1282"/>
      <c r="FF11" s="1282"/>
      <c r="FG11" s="1282"/>
      <c r="FH11" s="1282"/>
      <c r="FI11" s="1282"/>
      <c r="FJ11" s="1282"/>
      <c r="FK11" s="1282"/>
      <c r="FL11" s="1282"/>
      <c r="FM11" s="1282"/>
      <c r="FN11" s="1282"/>
      <c r="FO11" s="1282"/>
      <c r="FP11" s="1282"/>
      <c r="FQ11" s="1282"/>
      <c r="FR11" s="1282"/>
      <c r="FS11" s="1282"/>
      <c r="FT11" s="1282"/>
      <c r="FU11" s="1282"/>
      <c r="FV11" s="1282"/>
      <c r="FW11" s="1282"/>
      <c r="FX11" s="1282"/>
      <c r="FY11" s="1282"/>
      <c r="FZ11" s="1282"/>
      <c r="GA11" s="1282"/>
      <c r="GB11" s="1282"/>
      <c r="GC11" s="1282"/>
      <c r="GD11" s="1282"/>
      <c r="GE11" s="1282"/>
      <c r="GF11" s="1282"/>
      <c r="GG11" s="1282"/>
      <c r="GH11" s="1282"/>
      <c r="GI11" s="1282"/>
      <c r="GJ11" s="1282"/>
      <c r="GK11" s="1282"/>
      <c r="GL11" s="1282"/>
      <c r="GM11" s="1282"/>
      <c r="GN11" s="1282"/>
      <c r="GO11" s="1282"/>
      <c r="GP11" s="1282"/>
      <c r="GQ11" s="1282"/>
      <c r="GR11" s="1282"/>
      <c r="GS11" s="1282"/>
      <c r="GT11" s="1282"/>
      <c r="GU11" s="1282"/>
      <c r="GV11" s="1282"/>
      <c r="GW11" s="1282"/>
      <c r="GX11" s="1282"/>
      <c r="GY11" s="1282"/>
      <c r="GZ11" s="1282"/>
      <c r="HA11" s="1282"/>
      <c r="HB11" s="1282"/>
      <c r="HC11" s="1282"/>
      <c r="HD11" s="1282"/>
      <c r="HE11" s="1282"/>
      <c r="HF11" s="1282"/>
      <c r="HG11" s="1282"/>
      <c r="HH11" s="1282"/>
      <c r="HI11" s="1282"/>
      <c r="HJ11" s="1282"/>
      <c r="HK11" s="1282"/>
      <c r="HL11" s="1282"/>
      <c r="HM11" s="1282"/>
      <c r="HN11" s="1282"/>
      <c r="HO11" s="1282"/>
      <c r="HP11" s="1282"/>
      <c r="HQ11" s="1282"/>
      <c r="HR11" s="1282"/>
      <c r="HS11" s="1282"/>
      <c r="HT11" s="1282"/>
      <c r="HU11" s="1282"/>
      <c r="HV11" s="1282"/>
      <c r="HW11" s="1282"/>
      <c r="HX11" s="1282"/>
      <c r="HY11" s="1282"/>
      <c r="HZ11" s="1282"/>
      <c r="IA11" s="1282"/>
      <c r="IB11" s="1282"/>
      <c r="IC11" s="1282"/>
      <c r="ID11" s="1282"/>
      <c r="IE11" s="1282"/>
      <c r="IF11" s="1282"/>
      <c r="IG11" s="1282"/>
      <c r="IH11" s="1282"/>
      <c r="II11" s="1282"/>
      <c r="IJ11" s="1282"/>
      <c r="IK11" s="1282"/>
      <c r="IL11" s="1282"/>
      <c r="IM11" s="1282"/>
      <c r="IN11" s="1282"/>
      <c r="IO11" s="1282"/>
    </row>
    <row r="12" spans="1:249" s="1283" customFormat="1" ht="27" customHeight="1">
      <c r="A12" s="1273"/>
      <c r="B12" s="1274"/>
      <c r="C12" s="1275" t="s">
        <v>517</v>
      </c>
      <c r="D12" s="1276"/>
      <c r="E12" s="1277"/>
      <c r="F12" s="1285">
        <v>0</v>
      </c>
      <c r="G12" s="1284"/>
      <c r="H12" s="1284"/>
      <c r="I12" s="1284"/>
      <c r="J12" s="1284"/>
      <c r="K12" s="1285">
        <v>0</v>
      </c>
      <c r="L12" s="1284"/>
      <c r="M12" s="1284"/>
      <c r="N12" s="1284"/>
      <c r="O12" s="1284"/>
      <c r="P12" s="1284"/>
      <c r="Q12" s="1284"/>
      <c r="R12" s="1284"/>
      <c r="S12" s="1284"/>
      <c r="T12" s="1285">
        <v>0</v>
      </c>
      <c r="U12" s="1284"/>
      <c r="V12" s="1284"/>
      <c r="W12" s="1284"/>
      <c r="X12" s="1284"/>
      <c r="Y12" s="1284">
        <v>1</v>
      </c>
      <c r="Z12" s="1284"/>
      <c r="AA12" s="1284"/>
      <c r="AB12" s="1284"/>
      <c r="AC12" s="1284"/>
      <c r="AD12" s="1284">
        <v>1</v>
      </c>
      <c r="AE12" s="1284"/>
      <c r="AF12" s="1284"/>
      <c r="AG12" s="1284"/>
      <c r="AH12" s="1284"/>
      <c r="AI12" s="1285">
        <v>0</v>
      </c>
      <c r="AJ12" s="1284"/>
      <c r="AK12" s="1284"/>
      <c r="AL12" s="1284"/>
      <c r="AM12" s="1284"/>
      <c r="AN12" s="1285">
        <v>0</v>
      </c>
      <c r="AO12" s="1284"/>
      <c r="AP12" s="1284"/>
      <c r="AQ12" s="1284"/>
      <c r="AR12" s="1284"/>
      <c r="AS12" s="1285">
        <v>0</v>
      </c>
      <c r="AT12" s="1284"/>
      <c r="AU12" s="1284"/>
      <c r="AV12" s="1284"/>
      <c r="AW12" s="1284"/>
      <c r="AX12" s="1284">
        <v>0</v>
      </c>
      <c r="AY12" s="1284"/>
      <c r="AZ12" s="1284"/>
      <c r="BA12" s="1284"/>
      <c r="BB12" s="1284"/>
      <c r="BC12" s="1285">
        <v>0</v>
      </c>
      <c r="BD12" s="1284"/>
      <c r="BE12" s="1284"/>
      <c r="BF12" s="1284"/>
      <c r="BG12" s="1284"/>
      <c r="BH12" s="1284">
        <v>2</v>
      </c>
      <c r="BI12" s="1278"/>
      <c r="BJ12" s="1278"/>
      <c r="BK12" s="1278"/>
      <c r="BL12" s="1279"/>
      <c r="BM12" s="1280">
        <f t="shared" si="0"/>
        <v>4</v>
      </c>
      <c r="BN12" s="1279"/>
      <c r="BO12" s="1279"/>
      <c r="BP12" s="1279"/>
      <c r="BQ12" s="1281"/>
      <c r="BR12" s="1282"/>
      <c r="BS12" s="1282"/>
      <c r="BT12" s="1282"/>
      <c r="BU12" s="1282"/>
      <c r="BV12" s="1282"/>
      <c r="BW12" s="1282"/>
      <c r="BX12" s="1282"/>
      <c r="BY12" s="1282"/>
      <c r="BZ12" s="1282"/>
      <c r="CA12" s="1282"/>
      <c r="CB12" s="1282"/>
      <c r="CC12" s="1282"/>
      <c r="CD12" s="1282"/>
      <c r="CE12" s="1282"/>
      <c r="CF12" s="1282"/>
      <c r="CG12" s="1282"/>
      <c r="CH12" s="1282"/>
      <c r="CI12" s="1282"/>
      <c r="CJ12" s="1282"/>
      <c r="CK12" s="1282"/>
      <c r="CL12" s="1282"/>
      <c r="CM12" s="1282"/>
      <c r="CN12" s="1282"/>
      <c r="CO12" s="1282"/>
      <c r="CP12" s="1282"/>
      <c r="CQ12" s="1282"/>
      <c r="CR12" s="1282"/>
      <c r="CS12" s="1282"/>
      <c r="CT12" s="1282"/>
      <c r="CU12" s="1282"/>
      <c r="CV12" s="1282"/>
      <c r="CW12" s="1282"/>
      <c r="CX12" s="1282"/>
      <c r="CY12" s="1282"/>
      <c r="CZ12" s="1282"/>
      <c r="DA12" s="1282"/>
      <c r="DB12" s="1282"/>
      <c r="DC12" s="1282"/>
      <c r="DD12" s="1282"/>
      <c r="DE12" s="1282"/>
      <c r="DF12" s="1282"/>
      <c r="DG12" s="1282"/>
      <c r="DH12" s="1282"/>
      <c r="DI12" s="1282"/>
      <c r="DJ12" s="1282"/>
      <c r="DK12" s="1282"/>
      <c r="DL12" s="1282"/>
      <c r="DM12" s="1282"/>
      <c r="DN12" s="1282"/>
      <c r="DO12" s="1282"/>
      <c r="DP12" s="1282"/>
      <c r="DQ12" s="1282"/>
      <c r="DR12" s="1282"/>
      <c r="DS12" s="1282"/>
      <c r="DT12" s="1282"/>
      <c r="DU12" s="1282"/>
      <c r="DV12" s="1282"/>
      <c r="DW12" s="1282"/>
      <c r="DX12" s="1282"/>
      <c r="DY12" s="1282"/>
      <c r="DZ12" s="1282"/>
      <c r="EA12" s="1282"/>
      <c r="EB12" s="1282"/>
      <c r="EC12" s="1282"/>
      <c r="ED12" s="1282"/>
      <c r="EE12" s="1282"/>
      <c r="EF12" s="1282"/>
      <c r="EG12" s="1282"/>
      <c r="EH12" s="1282"/>
      <c r="EI12" s="1282"/>
      <c r="EJ12" s="1282"/>
      <c r="EK12" s="1282"/>
      <c r="EL12" s="1282"/>
      <c r="EM12" s="1282"/>
      <c r="EN12" s="1282"/>
      <c r="EO12" s="1282"/>
      <c r="EP12" s="1282"/>
      <c r="EQ12" s="1282"/>
      <c r="ER12" s="1282"/>
      <c r="ES12" s="1282"/>
      <c r="ET12" s="1282"/>
      <c r="EU12" s="1282"/>
      <c r="EV12" s="1282"/>
      <c r="EW12" s="1282"/>
      <c r="EX12" s="1282"/>
      <c r="EY12" s="1282"/>
      <c r="EZ12" s="1282"/>
      <c r="FA12" s="1282"/>
      <c r="FB12" s="1282"/>
      <c r="FC12" s="1282"/>
      <c r="FD12" s="1282"/>
      <c r="FE12" s="1282"/>
      <c r="FF12" s="1282"/>
      <c r="FG12" s="1282"/>
      <c r="FH12" s="1282"/>
      <c r="FI12" s="1282"/>
      <c r="FJ12" s="1282"/>
      <c r="FK12" s="1282"/>
      <c r="FL12" s="1282"/>
      <c r="FM12" s="1282"/>
      <c r="FN12" s="1282"/>
      <c r="FO12" s="1282"/>
      <c r="FP12" s="1282"/>
      <c r="FQ12" s="1282"/>
      <c r="FR12" s="1282"/>
      <c r="FS12" s="1282"/>
      <c r="FT12" s="1282"/>
      <c r="FU12" s="1282"/>
      <c r="FV12" s="1282"/>
      <c r="FW12" s="1282"/>
      <c r="FX12" s="1282"/>
      <c r="FY12" s="1282"/>
      <c r="FZ12" s="1282"/>
      <c r="GA12" s="1282"/>
      <c r="GB12" s="1282"/>
      <c r="GC12" s="1282"/>
      <c r="GD12" s="1282"/>
      <c r="GE12" s="1282"/>
      <c r="GF12" s="1282"/>
      <c r="GG12" s="1282"/>
      <c r="GH12" s="1282"/>
      <c r="GI12" s="1282"/>
      <c r="GJ12" s="1282"/>
      <c r="GK12" s="1282"/>
      <c r="GL12" s="1282"/>
      <c r="GM12" s="1282"/>
      <c r="GN12" s="1282"/>
      <c r="GO12" s="1282"/>
      <c r="GP12" s="1282"/>
      <c r="GQ12" s="1282"/>
      <c r="GR12" s="1282"/>
      <c r="GS12" s="1282"/>
      <c r="GT12" s="1282"/>
      <c r="GU12" s="1282"/>
      <c r="GV12" s="1282"/>
      <c r="GW12" s="1282"/>
      <c r="GX12" s="1282"/>
      <c r="GY12" s="1282"/>
      <c r="GZ12" s="1282"/>
      <c r="HA12" s="1282"/>
      <c r="HB12" s="1282"/>
      <c r="HC12" s="1282"/>
      <c r="HD12" s="1282"/>
      <c r="HE12" s="1282"/>
      <c r="HF12" s="1282"/>
      <c r="HG12" s="1282"/>
      <c r="HH12" s="1282"/>
      <c r="HI12" s="1282"/>
      <c r="HJ12" s="1282"/>
      <c r="HK12" s="1282"/>
      <c r="HL12" s="1282"/>
      <c r="HM12" s="1282"/>
      <c r="HN12" s="1282"/>
      <c r="HO12" s="1282"/>
      <c r="HP12" s="1282"/>
      <c r="HQ12" s="1282"/>
      <c r="HR12" s="1282"/>
      <c r="HS12" s="1282"/>
      <c r="HT12" s="1282"/>
      <c r="HU12" s="1282"/>
      <c r="HV12" s="1282"/>
      <c r="HW12" s="1282"/>
      <c r="HX12" s="1282"/>
      <c r="HY12" s="1282"/>
      <c r="HZ12" s="1282"/>
      <c r="IA12" s="1282"/>
      <c r="IB12" s="1282"/>
      <c r="IC12" s="1282"/>
      <c r="ID12" s="1282"/>
      <c r="IE12" s="1282"/>
      <c r="IF12" s="1282"/>
      <c r="IG12" s="1282"/>
      <c r="IH12" s="1282"/>
      <c r="II12" s="1282"/>
      <c r="IJ12" s="1282"/>
      <c r="IK12" s="1282"/>
      <c r="IL12" s="1282"/>
      <c r="IM12" s="1282"/>
      <c r="IN12" s="1282"/>
      <c r="IO12" s="1282"/>
    </row>
    <row r="13" spans="1:249" s="1283" customFormat="1" ht="27" customHeight="1">
      <c r="A13" s="1273"/>
      <c r="B13" s="1274"/>
      <c r="C13" s="1275" t="s">
        <v>518</v>
      </c>
      <c r="D13" s="1276"/>
      <c r="E13" s="1277"/>
      <c r="F13" s="1285">
        <v>0</v>
      </c>
      <c r="G13" s="1284"/>
      <c r="H13" s="1284"/>
      <c r="I13" s="1284"/>
      <c r="J13" s="1284"/>
      <c r="K13" s="1285">
        <v>0</v>
      </c>
      <c r="L13" s="1284"/>
      <c r="M13" s="1284"/>
      <c r="N13" s="1284"/>
      <c r="O13" s="1284"/>
      <c r="P13" s="1284"/>
      <c r="Q13" s="1284"/>
      <c r="R13" s="1284"/>
      <c r="S13" s="1284"/>
      <c r="T13" s="1285">
        <v>0</v>
      </c>
      <c r="U13" s="1284"/>
      <c r="V13" s="1284"/>
      <c r="W13" s="1284"/>
      <c r="X13" s="1284"/>
      <c r="Y13" s="1284">
        <v>1</v>
      </c>
      <c r="Z13" s="1284"/>
      <c r="AA13" s="1284"/>
      <c r="AB13" s="1284"/>
      <c r="AC13" s="1284"/>
      <c r="AD13" s="1284">
        <v>1</v>
      </c>
      <c r="AE13" s="1284"/>
      <c r="AF13" s="1284"/>
      <c r="AG13" s="1284"/>
      <c r="AH13" s="1284"/>
      <c r="AI13" s="1285">
        <v>0</v>
      </c>
      <c r="AJ13" s="1284"/>
      <c r="AK13" s="1284"/>
      <c r="AL13" s="1284"/>
      <c r="AM13" s="1284"/>
      <c r="AN13" s="1285">
        <v>0</v>
      </c>
      <c r="AO13" s="1284"/>
      <c r="AP13" s="1284"/>
      <c r="AQ13" s="1284"/>
      <c r="AR13" s="1284"/>
      <c r="AS13" s="1285">
        <v>0</v>
      </c>
      <c r="AT13" s="1284"/>
      <c r="AU13" s="1284"/>
      <c r="AV13" s="1284"/>
      <c r="AW13" s="1284"/>
      <c r="AX13" s="1284">
        <v>0</v>
      </c>
      <c r="AY13" s="1284"/>
      <c r="AZ13" s="1284"/>
      <c r="BA13" s="1284"/>
      <c r="BB13" s="1284"/>
      <c r="BC13" s="1285">
        <v>0</v>
      </c>
      <c r="BD13" s="1284"/>
      <c r="BE13" s="1284"/>
      <c r="BF13" s="1284"/>
      <c r="BG13" s="1284"/>
      <c r="BH13" s="1284">
        <v>0</v>
      </c>
      <c r="BI13" s="1278"/>
      <c r="BJ13" s="1278"/>
      <c r="BK13" s="1278"/>
      <c r="BL13" s="1279"/>
      <c r="BM13" s="1280">
        <f t="shared" si="0"/>
        <v>2</v>
      </c>
      <c r="BN13" s="1279"/>
      <c r="BO13" s="1279"/>
      <c r="BP13" s="1279"/>
      <c r="BQ13" s="1281"/>
      <c r="BR13" s="1282"/>
      <c r="BS13" s="1282"/>
      <c r="BT13" s="1282"/>
      <c r="BU13" s="1282"/>
      <c r="BV13" s="1282"/>
      <c r="BW13" s="1282"/>
      <c r="BX13" s="1282"/>
      <c r="BY13" s="1282"/>
      <c r="BZ13" s="1282"/>
      <c r="CA13" s="1282"/>
      <c r="CB13" s="1282"/>
      <c r="CC13" s="1282"/>
      <c r="CD13" s="1282"/>
      <c r="CE13" s="1282"/>
      <c r="CF13" s="1282"/>
      <c r="CG13" s="1282"/>
      <c r="CH13" s="1282"/>
      <c r="CI13" s="1282"/>
      <c r="CJ13" s="1282"/>
      <c r="CK13" s="1282"/>
      <c r="CL13" s="1282"/>
      <c r="CM13" s="1282"/>
      <c r="CN13" s="1282"/>
      <c r="CO13" s="1282"/>
      <c r="CP13" s="1282"/>
      <c r="CQ13" s="1282"/>
      <c r="CR13" s="1282"/>
      <c r="CS13" s="1282"/>
      <c r="CT13" s="1282"/>
      <c r="CU13" s="1282"/>
      <c r="CV13" s="1282"/>
      <c r="CW13" s="1282"/>
      <c r="CX13" s="1282"/>
      <c r="CY13" s="1282"/>
      <c r="CZ13" s="1282"/>
      <c r="DA13" s="1282"/>
      <c r="DB13" s="1282"/>
      <c r="DC13" s="1282"/>
      <c r="DD13" s="1282"/>
      <c r="DE13" s="1282"/>
      <c r="DF13" s="1282"/>
      <c r="DG13" s="1282"/>
      <c r="DH13" s="1282"/>
      <c r="DI13" s="1282"/>
      <c r="DJ13" s="1282"/>
      <c r="DK13" s="1282"/>
      <c r="DL13" s="1282"/>
      <c r="DM13" s="1282"/>
      <c r="DN13" s="1282"/>
      <c r="DO13" s="1282"/>
      <c r="DP13" s="1282"/>
      <c r="DQ13" s="1282"/>
      <c r="DR13" s="1282"/>
      <c r="DS13" s="1282"/>
      <c r="DT13" s="1282"/>
      <c r="DU13" s="1282"/>
      <c r="DV13" s="1282"/>
      <c r="DW13" s="1282"/>
      <c r="DX13" s="1282"/>
      <c r="DY13" s="1282"/>
      <c r="DZ13" s="1282"/>
      <c r="EA13" s="1282"/>
      <c r="EB13" s="1282"/>
      <c r="EC13" s="1282"/>
      <c r="ED13" s="1282"/>
      <c r="EE13" s="1282"/>
      <c r="EF13" s="1282"/>
      <c r="EG13" s="1282"/>
      <c r="EH13" s="1282"/>
      <c r="EI13" s="1282"/>
      <c r="EJ13" s="1282"/>
      <c r="EK13" s="1282"/>
      <c r="EL13" s="1282"/>
      <c r="EM13" s="1282"/>
      <c r="EN13" s="1282"/>
      <c r="EO13" s="1282"/>
      <c r="EP13" s="1282"/>
      <c r="EQ13" s="1282"/>
      <c r="ER13" s="1282"/>
      <c r="ES13" s="1282"/>
      <c r="ET13" s="1282"/>
      <c r="EU13" s="1282"/>
      <c r="EV13" s="1282"/>
      <c r="EW13" s="1282"/>
      <c r="EX13" s="1282"/>
      <c r="EY13" s="1282"/>
      <c r="EZ13" s="1282"/>
      <c r="FA13" s="1282"/>
      <c r="FB13" s="1282"/>
      <c r="FC13" s="1282"/>
      <c r="FD13" s="1282"/>
      <c r="FE13" s="1282"/>
      <c r="FF13" s="1282"/>
      <c r="FG13" s="1282"/>
      <c r="FH13" s="1282"/>
      <c r="FI13" s="1282"/>
      <c r="FJ13" s="1282"/>
      <c r="FK13" s="1282"/>
      <c r="FL13" s="1282"/>
      <c r="FM13" s="1282"/>
      <c r="FN13" s="1282"/>
      <c r="FO13" s="1282"/>
      <c r="FP13" s="1282"/>
      <c r="FQ13" s="1282"/>
      <c r="FR13" s="1282"/>
      <c r="FS13" s="1282"/>
      <c r="FT13" s="1282"/>
      <c r="FU13" s="1282"/>
      <c r="FV13" s="1282"/>
      <c r="FW13" s="1282"/>
      <c r="FX13" s="1282"/>
      <c r="FY13" s="1282"/>
      <c r="FZ13" s="1282"/>
      <c r="GA13" s="1282"/>
      <c r="GB13" s="1282"/>
      <c r="GC13" s="1282"/>
      <c r="GD13" s="1282"/>
      <c r="GE13" s="1282"/>
      <c r="GF13" s="1282"/>
      <c r="GG13" s="1282"/>
      <c r="GH13" s="1282"/>
      <c r="GI13" s="1282"/>
      <c r="GJ13" s="1282"/>
      <c r="GK13" s="1282"/>
      <c r="GL13" s="1282"/>
      <c r="GM13" s="1282"/>
      <c r="GN13" s="1282"/>
      <c r="GO13" s="1282"/>
      <c r="GP13" s="1282"/>
      <c r="GQ13" s="1282"/>
      <c r="GR13" s="1282"/>
      <c r="GS13" s="1282"/>
      <c r="GT13" s="1282"/>
      <c r="GU13" s="1282"/>
      <c r="GV13" s="1282"/>
      <c r="GW13" s="1282"/>
      <c r="GX13" s="1282"/>
      <c r="GY13" s="1282"/>
      <c r="GZ13" s="1282"/>
      <c r="HA13" s="1282"/>
      <c r="HB13" s="1282"/>
      <c r="HC13" s="1282"/>
      <c r="HD13" s="1282"/>
      <c r="HE13" s="1282"/>
      <c r="HF13" s="1282"/>
      <c r="HG13" s="1282"/>
      <c r="HH13" s="1282"/>
      <c r="HI13" s="1282"/>
      <c r="HJ13" s="1282"/>
      <c r="HK13" s="1282"/>
      <c r="HL13" s="1282"/>
      <c r="HM13" s="1282"/>
      <c r="HN13" s="1282"/>
      <c r="HO13" s="1282"/>
      <c r="HP13" s="1282"/>
      <c r="HQ13" s="1282"/>
      <c r="HR13" s="1282"/>
      <c r="HS13" s="1282"/>
      <c r="HT13" s="1282"/>
      <c r="HU13" s="1282"/>
      <c r="HV13" s="1282"/>
      <c r="HW13" s="1282"/>
      <c r="HX13" s="1282"/>
      <c r="HY13" s="1282"/>
      <c r="HZ13" s="1282"/>
      <c r="IA13" s="1282"/>
      <c r="IB13" s="1282"/>
      <c r="IC13" s="1282"/>
      <c r="ID13" s="1282"/>
      <c r="IE13" s="1282"/>
      <c r="IF13" s="1282"/>
      <c r="IG13" s="1282"/>
      <c r="IH13" s="1282"/>
      <c r="II13" s="1282"/>
      <c r="IJ13" s="1282"/>
      <c r="IK13" s="1282"/>
      <c r="IL13" s="1282"/>
      <c r="IM13" s="1282"/>
      <c r="IN13" s="1282"/>
      <c r="IO13" s="1282"/>
    </row>
    <row r="14" spans="1:249" s="154" customFormat="1" ht="24.75" customHeight="1">
      <c r="A14" s="797"/>
      <c r="B14" s="1049"/>
      <c r="C14" s="155" t="s">
        <v>24</v>
      </c>
      <c r="D14" s="522"/>
      <c r="E14" s="523"/>
      <c r="F14" s="656">
        <f>+'3.1ผลงานคณะ'!F12</f>
        <v>0</v>
      </c>
      <c r="G14" s="656"/>
      <c r="H14" s="656"/>
      <c r="I14" s="656"/>
      <c r="J14" s="656"/>
      <c r="K14" s="656">
        <f>+'3.1ผลงานคณะ'!K12</f>
        <v>0</v>
      </c>
      <c r="L14" s="656"/>
      <c r="M14" s="656"/>
      <c r="N14" s="656"/>
      <c r="O14" s="656"/>
      <c r="P14" s="656"/>
      <c r="Q14" s="656"/>
      <c r="R14" s="656"/>
      <c r="S14" s="656"/>
      <c r="T14" s="656">
        <f>+'3.1ผลงานคณะ'!T12</f>
        <v>0</v>
      </c>
      <c r="U14" s="656"/>
      <c r="V14" s="656"/>
      <c r="W14" s="656"/>
      <c r="X14" s="656"/>
      <c r="Y14" s="656">
        <f>+'3.1ผลงานคณะ'!Y12</f>
        <v>0</v>
      </c>
      <c r="Z14" s="656"/>
      <c r="AA14" s="656"/>
      <c r="AB14" s="656"/>
      <c r="AC14" s="656"/>
      <c r="AD14" s="656">
        <f>+'3.1ผลงานคณะ'!AD12</f>
        <v>0</v>
      </c>
      <c r="AE14" s="656"/>
      <c r="AF14" s="656"/>
      <c r="AG14" s="656"/>
      <c r="AH14" s="656">
        <f>+'3.1ผลงานคณะ'!AH12</f>
        <v>0</v>
      </c>
      <c r="AI14" s="656">
        <f>+'3.1ผลงานคณะ'!AI12</f>
        <v>0</v>
      </c>
      <c r="AJ14" s="656"/>
      <c r="AK14" s="656"/>
      <c r="AL14" s="656"/>
      <c r="AM14" s="656"/>
      <c r="AN14" s="656">
        <f>+'3.1ผลงานคณะ'!AN12</f>
        <v>0</v>
      </c>
      <c r="AO14" s="656"/>
      <c r="AP14" s="656"/>
      <c r="AQ14" s="656"/>
      <c r="AR14" s="656"/>
      <c r="AS14" s="656">
        <f>+'3.1ผลงานคณะ'!AS12</f>
        <v>0</v>
      </c>
      <c r="AT14" s="656"/>
      <c r="AU14" s="656"/>
      <c r="AV14" s="656"/>
      <c r="AW14" s="656"/>
      <c r="AX14" s="656">
        <f>+'3.1ผลงานคณะ'!AX12</f>
        <v>0</v>
      </c>
      <c r="AY14" s="656"/>
      <c r="AZ14" s="656"/>
      <c r="BA14" s="656"/>
      <c r="BB14" s="656"/>
      <c r="BC14" s="656">
        <f>+'3.1ผลงานคณะ'!BC12</f>
        <v>0</v>
      </c>
      <c r="BD14" s="656"/>
      <c r="BE14" s="656"/>
      <c r="BF14" s="656"/>
      <c r="BG14" s="656"/>
      <c r="BH14" s="656">
        <f>+'3.1ผลงานคณะ'!BH12</f>
        <v>0</v>
      </c>
      <c r="BI14" s="656"/>
      <c r="BJ14" s="656"/>
      <c r="BK14" s="656"/>
      <c r="BL14" s="656"/>
      <c r="BM14" s="1184">
        <f>+SUM(F14,K14,T14,Y14,AD14,AI14,AN14,AS14,AX14,BC14,BH14)</f>
        <v>0</v>
      </c>
      <c r="BN14" s="657"/>
      <c r="BO14" s="656"/>
      <c r="BP14" s="656"/>
      <c r="BQ14" s="150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3"/>
      <c r="EJ14" s="153"/>
      <c r="EK14" s="153"/>
      <c r="EL14" s="153"/>
      <c r="EM14" s="153"/>
      <c r="EN14" s="153"/>
      <c r="EO14" s="153"/>
      <c r="EP14" s="153"/>
      <c r="EQ14" s="153"/>
      <c r="ER14" s="153"/>
      <c r="ES14" s="153"/>
      <c r="ET14" s="153"/>
      <c r="EU14" s="153"/>
      <c r="EV14" s="153"/>
      <c r="EW14" s="153"/>
      <c r="EX14" s="153"/>
      <c r="EY14" s="153"/>
      <c r="EZ14" s="153"/>
      <c r="FA14" s="153"/>
      <c r="FB14" s="153"/>
      <c r="FC14" s="153"/>
      <c r="FD14" s="153"/>
      <c r="FE14" s="153"/>
      <c r="FF14" s="153"/>
      <c r="FG14" s="153"/>
      <c r="FH14" s="153"/>
      <c r="FI14" s="153"/>
      <c r="FJ14" s="153"/>
      <c r="FK14" s="153"/>
      <c r="FL14" s="153"/>
      <c r="FM14" s="153"/>
      <c r="FN14" s="153"/>
      <c r="FO14" s="153"/>
      <c r="FP14" s="153"/>
      <c r="FQ14" s="153"/>
      <c r="FR14" s="153"/>
      <c r="FS14" s="153"/>
      <c r="FT14" s="153"/>
      <c r="FU14" s="153"/>
      <c r="FV14" s="153"/>
      <c r="FW14" s="153"/>
      <c r="FX14" s="153"/>
      <c r="FY14" s="153"/>
      <c r="FZ14" s="153"/>
      <c r="GA14" s="153"/>
      <c r="GB14" s="153"/>
      <c r="GC14" s="153"/>
      <c r="GD14" s="153"/>
      <c r="GE14" s="153"/>
      <c r="GF14" s="153"/>
      <c r="GG14" s="153"/>
      <c r="GH14" s="153"/>
      <c r="GI14" s="153"/>
      <c r="GJ14" s="153"/>
      <c r="GK14" s="153"/>
      <c r="GL14" s="153"/>
      <c r="GM14" s="153"/>
      <c r="GN14" s="153"/>
      <c r="GO14" s="153"/>
      <c r="GP14" s="153"/>
      <c r="GQ14" s="153"/>
      <c r="GR14" s="153"/>
      <c r="GS14" s="153"/>
      <c r="GT14" s="153"/>
      <c r="GU14" s="153"/>
      <c r="GV14" s="153"/>
      <c r="GW14" s="153"/>
      <c r="GX14" s="153"/>
      <c r="GY14" s="153"/>
      <c r="GZ14" s="153"/>
      <c r="HA14" s="153"/>
      <c r="HB14" s="153"/>
      <c r="HC14" s="153"/>
      <c r="HD14" s="153"/>
      <c r="HE14" s="153"/>
      <c r="HF14" s="153"/>
      <c r="HG14" s="153"/>
      <c r="HH14" s="153"/>
      <c r="HI14" s="153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3"/>
      <c r="IF14" s="153"/>
      <c r="IG14" s="153"/>
      <c r="IH14" s="153"/>
      <c r="II14" s="153"/>
      <c r="IJ14" s="153"/>
      <c r="IK14" s="153"/>
      <c r="IL14" s="153"/>
      <c r="IM14" s="153"/>
      <c r="IN14" s="153"/>
      <c r="IO14" s="153"/>
    </row>
    <row r="15" spans="1:249" s="154" customFormat="1" ht="30.75">
      <c r="A15" s="797"/>
      <c r="B15" s="1049"/>
      <c r="C15" s="155" t="s">
        <v>82</v>
      </c>
      <c r="D15" s="522"/>
      <c r="E15" s="523"/>
      <c r="F15" s="1050" t="e">
        <f>+'3.1ผลงานคณะ'!F13</f>
        <v>#DIV/0!</v>
      </c>
      <c r="G15" s="656"/>
      <c r="H15" s="656"/>
      <c r="I15" s="656"/>
      <c r="J15" s="656"/>
      <c r="K15" s="1050" t="e">
        <f>+'3.1ผลงานคณะ'!K13</f>
        <v>#DIV/0!</v>
      </c>
      <c r="L15" s="656"/>
      <c r="M15" s="656"/>
      <c r="N15" s="656"/>
      <c r="O15" s="656"/>
      <c r="P15" s="656"/>
      <c r="Q15" s="656"/>
      <c r="R15" s="656"/>
      <c r="S15" s="656"/>
      <c r="T15" s="1050" t="e">
        <f>+'3.1ผลงานคณะ'!T13</f>
        <v>#DIV/0!</v>
      </c>
      <c r="U15" s="656"/>
      <c r="V15" s="656"/>
      <c r="W15" s="656"/>
      <c r="X15" s="656"/>
      <c r="Y15" s="1050" t="e">
        <f>+'3.1ผลงานคณะ'!Y13</f>
        <v>#DIV/0!</v>
      </c>
      <c r="Z15" s="656"/>
      <c r="AA15" s="656"/>
      <c r="AB15" s="656"/>
      <c r="AC15" s="656"/>
      <c r="AD15" s="1179" t="e">
        <f>+'3.1ผลงานคณะ'!AD13</f>
        <v>#DIV/0!</v>
      </c>
      <c r="AE15" s="656"/>
      <c r="AF15" s="656"/>
      <c r="AG15" s="656"/>
      <c r="AH15" s="656">
        <f>+'3.1ผลงานคณะ'!AH13</f>
        <v>0</v>
      </c>
      <c r="AI15" s="1050" t="e">
        <f>+'3.1ผลงานคณะ'!AI13</f>
        <v>#DIV/0!</v>
      </c>
      <c r="AJ15" s="656"/>
      <c r="AK15" s="656"/>
      <c r="AL15" s="656"/>
      <c r="AM15" s="656"/>
      <c r="AN15" s="1050" t="e">
        <f>+'3.1ผลงานคณะ'!AN13</f>
        <v>#DIV/0!</v>
      </c>
      <c r="AO15" s="656"/>
      <c r="AP15" s="656"/>
      <c r="AQ15" s="656"/>
      <c r="AR15" s="656"/>
      <c r="AS15" s="1050" t="e">
        <f>+'3.1ผลงานคณะ'!AS13</f>
        <v>#DIV/0!</v>
      </c>
      <c r="AT15" s="656"/>
      <c r="AU15" s="656"/>
      <c r="AV15" s="656"/>
      <c r="AW15" s="656"/>
      <c r="AX15" s="1179" t="e">
        <f>+'3.1ผลงานคณะ'!AX13</f>
        <v>#DIV/0!</v>
      </c>
      <c r="AY15" s="656"/>
      <c r="AZ15" s="656"/>
      <c r="BA15" s="656"/>
      <c r="BB15" s="656"/>
      <c r="BC15" s="1050" t="e">
        <f>+'3.1ผลงานคณะ'!BC13</f>
        <v>#DIV/0!</v>
      </c>
      <c r="BD15" s="656"/>
      <c r="BE15" s="656"/>
      <c r="BF15" s="656"/>
      <c r="BG15" s="656"/>
      <c r="BH15" s="1181" t="e">
        <f>+'3.1ผลงานคณะ'!BH13</f>
        <v>#DIV/0!</v>
      </c>
      <c r="BI15" s="656"/>
      <c r="BJ15" s="656"/>
      <c r="BK15" s="656"/>
      <c r="BL15" s="656"/>
      <c r="BM15" s="1180" t="e">
        <f>+BM9/BM14</f>
        <v>#DIV/0!</v>
      </c>
      <c r="BO15" s="656"/>
      <c r="BP15" s="656"/>
      <c r="BQ15" s="150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3"/>
      <c r="FF15" s="153"/>
      <c r="FG15" s="153"/>
      <c r="FH15" s="153"/>
      <c r="FI15" s="153"/>
      <c r="FJ15" s="153"/>
      <c r="FK15" s="153"/>
      <c r="FL15" s="153"/>
      <c r="FM15" s="153"/>
      <c r="FN15" s="153"/>
      <c r="FO15" s="153"/>
      <c r="FP15" s="153"/>
      <c r="FQ15" s="153"/>
      <c r="FR15" s="153"/>
      <c r="FS15" s="153"/>
      <c r="FT15" s="153"/>
      <c r="FU15" s="153"/>
      <c r="FV15" s="153"/>
      <c r="FW15" s="153"/>
      <c r="FX15" s="153"/>
      <c r="FY15" s="153"/>
      <c r="FZ15" s="153"/>
      <c r="GA15" s="153"/>
      <c r="GB15" s="153"/>
      <c r="GC15" s="153"/>
      <c r="GD15" s="153"/>
      <c r="GE15" s="153"/>
      <c r="GF15" s="153"/>
      <c r="GG15" s="153"/>
      <c r="GH15" s="153"/>
      <c r="GI15" s="153"/>
      <c r="GJ15" s="153"/>
      <c r="GK15" s="153"/>
      <c r="GL15" s="153"/>
      <c r="GM15" s="153"/>
      <c r="GN15" s="153"/>
      <c r="GO15" s="153"/>
      <c r="GP15" s="153"/>
      <c r="GQ15" s="153"/>
      <c r="GR15" s="153"/>
      <c r="GS15" s="153"/>
      <c r="GT15" s="153"/>
      <c r="GU15" s="153"/>
      <c r="GV15" s="153"/>
      <c r="GW15" s="153"/>
      <c r="GX15" s="153"/>
      <c r="GY15" s="153"/>
      <c r="GZ15" s="153"/>
      <c r="HA15" s="153"/>
      <c r="HB15" s="153"/>
      <c r="HC15" s="153"/>
      <c r="HD15" s="153"/>
      <c r="HE15" s="153"/>
      <c r="HF15" s="153"/>
      <c r="HG15" s="153"/>
      <c r="HH15" s="153"/>
      <c r="HI15" s="153"/>
      <c r="HJ15" s="153"/>
      <c r="HK15" s="153"/>
      <c r="HL15" s="153"/>
      <c r="HM15" s="153"/>
      <c r="HN15" s="153"/>
      <c r="HO15" s="153"/>
      <c r="HP15" s="153"/>
      <c r="HQ15" s="153"/>
      <c r="HR15" s="153"/>
      <c r="HS15" s="153"/>
      <c r="HT15" s="153"/>
      <c r="HU15" s="153"/>
      <c r="HV15" s="153"/>
      <c r="HW15" s="153"/>
      <c r="HX15" s="153"/>
      <c r="HY15" s="153"/>
      <c r="HZ15" s="153"/>
      <c r="IA15" s="153"/>
      <c r="IB15" s="153"/>
      <c r="IC15" s="153"/>
      <c r="ID15" s="153"/>
      <c r="IE15" s="153"/>
      <c r="IF15" s="153"/>
      <c r="IG15" s="153"/>
      <c r="IH15" s="153"/>
      <c r="II15" s="153"/>
      <c r="IJ15" s="153"/>
      <c r="IK15" s="153"/>
      <c r="IL15" s="153"/>
      <c r="IM15" s="153"/>
      <c r="IN15" s="153"/>
      <c r="IO15" s="153"/>
    </row>
    <row r="16" spans="1:249" s="1130" customFormat="1" ht="30" customHeight="1">
      <c r="A16" s="799" t="s">
        <v>426</v>
      </c>
      <c r="B16" s="1094">
        <v>1.2</v>
      </c>
      <c r="C16" s="1095" t="s">
        <v>25</v>
      </c>
      <c r="D16" s="1096" t="s">
        <v>63</v>
      </c>
      <c r="E16" s="1094" t="s">
        <v>26</v>
      </c>
      <c r="F16" s="659">
        <f>+'3.1ผลงานคณะ'!F14</f>
        <v>0</v>
      </c>
      <c r="G16" s="1097" t="e">
        <f>+'3.1ผลงานคณะ'!G14</f>
        <v>#DIV/0!</v>
      </c>
      <c r="H16" s="1097" t="e">
        <f>+'3.1ผลงานคณะ'!H14</f>
        <v>#DIV/0!</v>
      </c>
      <c r="I16" s="659" t="e">
        <f>+'3.1ผลงานคณะ'!I14</f>
        <v>#DIV/0!</v>
      </c>
      <c r="J16" s="659">
        <f>+'3.1ผลงานคณะ'!J14</f>
        <v>46</v>
      </c>
      <c r="K16" s="659">
        <f>+'3.1ผลงานคณะ'!K14</f>
        <v>0</v>
      </c>
      <c r="L16" s="1099" t="e">
        <f>+L19</f>
        <v>#DIV/0!</v>
      </c>
      <c r="M16" s="1100"/>
      <c r="N16" s="1100"/>
      <c r="O16" s="1100"/>
      <c r="P16" s="1100"/>
      <c r="Q16" s="1099" t="e">
        <f>+Q19</f>
        <v>#DIV/0!</v>
      </c>
      <c r="R16" s="660" t="e">
        <f>IF(Q16&lt;1.51,"ต้องปรับปรุงเร่งด่วน",IF(Q16&lt;2.51,"ต้องปรับปรุง",IF(Q16&lt;3.51,"พอใช้",IF(Q16&lt;4.51,"ดี",IF(Q16&gt;=4.51,"ดีมาก")))))</f>
        <v>#DIV/0!</v>
      </c>
      <c r="S16" s="660">
        <f>+'3.1ผลงานคณะ'!S14</f>
        <v>9.52</v>
      </c>
      <c r="T16" s="660">
        <f>+'3.1ผลงานคณะ'!T14</f>
        <v>0</v>
      </c>
      <c r="U16" s="1101" t="e">
        <f>+'3.1ผลงานคณะ'!U14</f>
        <v>#DIV/0!</v>
      </c>
      <c r="V16" s="1101" t="e">
        <f>+'3.1ผลงานคณะ'!V14</f>
        <v>#DIV/0!</v>
      </c>
      <c r="W16" s="660" t="e">
        <f>+'3.1ผลงานคณะ'!W14</f>
        <v>#DIV/0!</v>
      </c>
      <c r="X16" s="660">
        <f>+'3.1ผลงานคณะ'!X14</f>
        <v>70.569999999999993</v>
      </c>
      <c r="Y16" s="660">
        <f>+'3.1ผลงานคณะ'!Y14</f>
        <v>0</v>
      </c>
      <c r="Z16" s="1101" t="e">
        <f>+'3.1ผลงานคณะ'!Z14</f>
        <v>#DIV/0!</v>
      </c>
      <c r="AA16" s="660" t="e">
        <f>+'3.1ผลงานคณะ'!AA14</f>
        <v>#DIV/0!</v>
      </c>
      <c r="AB16" s="660" t="e">
        <f>+'3.1ผลงานคณะ'!AB14</f>
        <v>#DIV/0!</v>
      </c>
      <c r="AC16" s="660">
        <f>+'3.1ผลงานคณะ'!AC14</f>
        <v>69</v>
      </c>
      <c r="AD16" s="660">
        <f>+'3.1ผลงานคณะ'!AD14</f>
        <v>0</v>
      </c>
      <c r="AE16" s="1101" t="e">
        <f>+'3.1ผลงานคณะ'!AE14</f>
        <v>#DIV/0!</v>
      </c>
      <c r="AF16" s="660" t="e">
        <f>+'3.1ผลงานคณะ'!AF14</f>
        <v>#DIV/0!</v>
      </c>
      <c r="AG16" s="660" t="e">
        <f>+'3.1ผลงานคณะ'!AG14</f>
        <v>#DIV/0!</v>
      </c>
      <c r="AH16" s="660">
        <f>+'3.1ผลงานคณะ'!AH14</f>
        <v>82.81</v>
      </c>
      <c r="AI16" s="660">
        <f>+'3.1ผลงานคณะ'!AI14</f>
        <v>0</v>
      </c>
      <c r="AJ16" s="1101" t="e">
        <f>+'3.1ผลงานคณะ'!AJ14</f>
        <v>#DIV/0!</v>
      </c>
      <c r="AK16" s="1101" t="e">
        <f>+'3.1ผลงานคณะ'!AK14</f>
        <v>#DIV/0!</v>
      </c>
      <c r="AL16" s="660" t="e">
        <f>+'3.1ผลงานคณะ'!AL14</f>
        <v>#DIV/0!</v>
      </c>
      <c r="AM16" s="660">
        <f>+'3.1ผลงานคณะ'!AM14</f>
        <v>31.82</v>
      </c>
      <c r="AN16" s="660">
        <f>+'3.1ผลงานคณะ'!AN14</f>
        <v>5</v>
      </c>
      <c r="AO16" s="660" t="e">
        <f>+'3.1ผลงานคณะ'!AO14</f>
        <v>#DIV/0!</v>
      </c>
      <c r="AP16" s="660" t="e">
        <f>+'3.1ผลงานคณะ'!AP14</f>
        <v>#DIV/0!</v>
      </c>
      <c r="AQ16" s="660" t="e">
        <f>+'3.1ผลงานคณะ'!AQ14</f>
        <v>#DIV/0!</v>
      </c>
      <c r="AR16" s="660">
        <f>+'3.1ผลงานคณะ'!AR14</f>
        <v>31.87</v>
      </c>
      <c r="AS16" s="660">
        <f>+'3.1ผลงานคณะ'!AS14</f>
        <v>0</v>
      </c>
      <c r="AT16" s="1101" t="e">
        <f>+'3.1ผลงานคณะ'!AT14</f>
        <v>#DIV/0!</v>
      </c>
      <c r="AU16" s="1101" t="e">
        <f>+'3.1ผลงานคณะ'!AU14</f>
        <v>#DIV/0!</v>
      </c>
      <c r="AV16" s="660" t="e">
        <f>+'3.1ผลงานคณะ'!AV14</f>
        <v>#DIV/0!</v>
      </c>
      <c r="AW16" s="660">
        <f>+'3.1ผลงานคณะ'!AW14</f>
        <v>25.87</v>
      </c>
      <c r="AX16" s="660">
        <f>+'3.1ผลงานคณะ'!AX14</f>
        <v>0</v>
      </c>
      <c r="AY16" s="1101" t="e">
        <f>+'3.1ผลงานคณะ'!AY14</f>
        <v>#DIV/0!</v>
      </c>
      <c r="AZ16" s="1101" t="e">
        <f>+'3.1ผลงานคณะ'!AZ14</f>
        <v>#DIV/0!</v>
      </c>
      <c r="BA16" s="660" t="e">
        <f>+'3.1ผลงานคณะ'!BA14</f>
        <v>#DIV/0!</v>
      </c>
      <c r="BB16" s="660">
        <f>+'3.1ผลงานคณะ'!BB14</f>
        <v>13.04</v>
      </c>
      <c r="BC16" s="660">
        <f>+'3.1ผลงานคณะ'!BC14</f>
        <v>0</v>
      </c>
      <c r="BD16" s="1101" t="e">
        <f>+'3.1ผลงานคณะ'!BD14</f>
        <v>#DIV/0!</v>
      </c>
      <c r="BE16" s="1101" t="e">
        <f>+'3.1ผลงานคณะ'!BE14</f>
        <v>#DIV/0!</v>
      </c>
      <c r="BF16" s="660" t="e">
        <f>+'3.1ผลงานคณะ'!BF14</f>
        <v>#DIV/0!</v>
      </c>
      <c r="BG16" s="660">
        <f>+'3.1ผลงานคณะ'!BG14</f>
        <v>31.25</v>
      </c>
      <c r="BH16" s="660">
        <f>+'3.1ผลงานคณะ'!BH14</f>
        <v>0</v>
      </c>
      <c r="BI16" s="1101" t="e">
        <f>+'3.1ผลงานคณะ'!BI14</f>
        <v>#DIV/0!</v>
      </c>
      <c r="BJ16" s="1101" t="e">
        <f>+'3.1ผลงานคณะ'!BJ14</f>
        <v>#DIV/0!</v>
      </c>
      <c r="BK16" s="660" t="e">
        <f>+'3.1ผลงานคณะ'!BK14</f>
        <v>#DIV/0!</v>
      </c>
      <c r="BL16" s="1101">
        <f>+'1.เป้าหมาย'!B29</f>
        <v>51</v>
      </c>
      <c r="BM16" s="659">
        <f>+BM19</f>
        <v>0</v>
      </c>
      <c r="BN16" s="1099" t="e">
        <f>+BN19</f>
        <v>#DIV/0!</v>
      </c>
      <c r="BO16" s="1099" t="e">
        <f>+BO19</f>
        <v>#DIV/0!</v>
      </c>
      <c r="BP16" s="660" t="e">
        <f>IF(BO16&lt;1.51,"ต้องปรับปรุงเร่งด่วน",IF(BO16&lt;2.51,"ต้องปรับปรุง",IF(BO16&lt;3.51,"พอใช้",IF(BO16&lt;4.51,"ดี",IF(BO16&gt;=4.51,"ดีมาก")))))</f>
        <v>#DIV/0!</v>
      </c>
      <c r="BQ16" s="1098" t="e">
        <f>IF(BN16&gt;=BL16,"/",IF(BN16&lt;BL16,"X"))</f>
        <v>#DIV/0!</v>
      </c>
      <c r="BR16" s="1129"/>
      <c r="BS16" s="1129"/>
      <c r="BT16" s="1129"/>
      <c r="BU16" s="1129"/>
      <c r="BV16" s="1129"/>
      <c r="BW16" s="1129"/>
      <c r="BX16" s="1129"/>
      <c r="BY16" s="1129"/>
      <c r="BZ16" s="1129"/>
      <c r="CA16" s="1129"/>
      <c r="CB16" s="1129"/>
      <c r="CC16" s="1129"/>
      <c r="CD16" s="1129"/>
      <c r="CE16" s="1129"/>
      <c r="CF16" s="1129"/>
      <c r="CG16" s="1129"/>
      <c r="CH16" s="1129"/>
      <c r="CI16" s="1129"/>
      <c r="CJ16" s="1129"/>
      <c r="CK16" s="1129"/>
      <c r="CL16" s="1129"/>
      <c r="CM16" s="1129"/>
      <c r="CN16" s="1129"/>
      <c r="CO16" s="1129"/>
      <c r="CP16" s="1129"/>
      <c r="CQ16" s="1129"/>
      <c r="CR16" s="1129"/>
      <c r="CS16" s="1129"/>
      <c r="CT16" s="1129"/>
      <c r="CU16" s="1129"/>
      <c r="CV16" s="1129"/>
      <c r="CW16" s="1129"/>
      <c r="CX16" s="1129"/>
      <c r="CY16" s="1129"/>
      <c r="CZ16" s="1129"/>
      <c r="DA16" s="1129"/>
      <c r="DB16" s="1129"/>
      <c r="DC16" s="1129"/>
      <c r="DD16" s="1129"/>
      <c r="DE16" s="1129"/>
      <c r="DF16" s="1129"/>
      <c r="DG16" s="1129"/>
      <c r="DH16" s="1129"/>
      <c r="DI16" s="1129"/>
      <c r="DJ16" s="1129"/>
      <c r="DK16" s="1129"/>
      <c r="DL16" s="1129"/>
      <c r="DM16" s="1129"/>
      <c r="DN16" s="1129"/>
      <c r="DO16" s="1129"/>
      <c r="DP16" s="1129"/>
      <c r="DQ16" s="1129"/>
      <c r="DR16" s="1129"/>
      <c r="DS16" s="1129"/>
      <c r="DT16" s="1129"/>
      <c r="DU16" s="1129"/>
      <c r="DV16" s="1129"/>
      <c r="DW16" s="1129"/>
      <c r="DX16" s="1129"/>
      <c r="DY16" s="1129"/>
      <c r="DZ16" s="1129"/>
      <c r="EA16" s="1129"/>
      <c r="EB16" s="1129"/>
      <c r="EC16" s="1129"/>
      <c r="ED16" s="1129"/>
      <c r="EE16" s="1129"/>
      <c r="EF16" s="1129"/>
      <c r="EG16" s="1129"/>
      <c r="EH16" s="1129"/>
      <c r="EI16" s="1129"/>
      <c r="EJ16" s="1129"/>
      <c r="EK16" s="1129"/>
      <c r="EL16" s="1129"/>
      <c r="EM16" s="1129"/>
      <c r="EN16" s="1129"/>
      <c r="EO16" s="1129"/>
      <c r="EP16" s="1129"/>
      <c r="EQ16" s="1129"/>
      <c r="ER16" s="1129"/>
      <c r="ES16" s="1129"/>
      <c r="ET16" s="1129"/>
      <c r="EU16" s="1129"/>
      <c r="EV16" s="1129"/>
      <c r="EW16" s="1129"/>
      <c r="EX16" s="1129"/>
      <c r="EY16" s="1129"/>
      <c r="EZ16" s="1129"/>
      <c r="FA16" s="1129"/>
      <c r="FB16" s="1129"/>
      <c r="FC16" s="1129"/>
      <c r="FD16" s="1129"/>
      <c r="FE16" s="1129"/>
      <c r="FF16" s="1129"/>
      <c r="FG16" s="1129"/>
      <c r="FH16" s="1129"/>
      <c r="FI16" s="1129"/>
      <c r="FJ16" s="1129"/>
      <c r="FK16" s="1129"/>
      <c r="FL16" s="1129"/>
      <c r="FM16" s="1129"/>
      <c r="FN16" s="1129"/>
      <c r="FO16" s="1129"/>
      <c r="FP16" s="1129"/>
      <c r="FQ16" s="1129"/>
      <c r="FR16" s="1129"/>
      <c r="FS16" s="1129"/>
      <c r="FT16" s="1129"/>
      <c r="FU16" s="1129"/>
      <c r="FV16" s="1129"/>
      <c r="FW16" s="1129"/>
      <c r="FX16" s="1129"/>
      <c r="FY16" s="1129"/>
      <c r="FZ16" s="1129"/>
      <c r="GA16" s="1129"/>
      <c r="GB16" s="1129"/>
      <c r="GC16" s="1129"/>
      <c r="GD16" s="1129"/>
      <c r="GE16" s="1129"/>
      <c r="GF16" s="1129"/>
      <c r="GG16" s="1129"/>
      <c r="GH16" s="1129"/>
      <c r="GI16" s="1129"/>
      <c r="GJ16" s="1129"/>
      <c r="GK16" s="1129"/>
      <c r="GL16" s="1129"/>
      <c r="GM16" s="1129"/>
      <c r="GN16" s="1129"/>
      <c r="GO16" s="1129"/>
      <c r="GP16" s="1129"/>
      <c r="GQ16" s="1129"/>
      <c r="GR16" s="1129"/>
      <c r="GS16" s="1129"/>
      <c r="GT16" s="1129"/>
      <c r="GU16" s="1129"/>
      <c r="GV16" s="1129"/>
      <c r="GW16" s="1129"/>
      <c r="GX16" s="1129"/>
      <c r="GY16" s="1129"/>
      <c r="GZ16" s="1129"/>
      <c r="HA16" s="1129"/>
      <c r="HB16" s="1129"/>
      <c r="HC16" s="1129"/>
      <c r="HD16" s="1129"/>
      <c r="HE16" s="1129"/>
      <c r="HF16" s="1129"/>
      <c r="HG16" s="1129"/>
      <c r="HH16" s="1129"/>
      <c r="HI16" s="1129"/>
      <c r="HJ16" s="1129"/>
      <c r="HK16" s="1129"/>
      <c r="HL16" s="1129"/>
      <c r="HM16" s="1129"/>
      <c r="HN16" s="1129"/>
      <c r="HO16" s="1129"/>
      <c r="HP16" s="1129"/>
      <c r="HQ16" s="1129"/>
      <c r="HR16" s="1129"/>
      <c r="HS16" s="1129"/>
      <c r="HT16" s="1129"/>
      <c r="HU16" s="1129"/>
      <c r="HV16" s="1129"/>
      <c r="HW16" s="1129"/>
      <c r="HX16" s="1129"/>
      <c r="HY16" s="1129"/>
      <c r="HZ16" s="1129"/>
      <c r="IA16" s="1129"/>
      <c r="IB16" s="1129"/>
      <c r="IC16" s="1129"/>
      <c r="ID16" s="1129"/>
      <c r="IE16" s="1129"/>
      <c r="IF16" s="1129"/>
      <c r="IG16" s="1129"/>
      <c r="IH16" s="1129"/>
      <c r="II16" s="1129"/>
      <c r="IJ16" s="1129"/>
      <c r="IK16" s="1129"/>
      <c r="IL16" s="1129"/>
      <c r="IM16" s="1129"/>
      <c r="IN16" s="1129"/>
      <c r="IO16" s="1129"/>
    </row>
    <row r="17" spans="1:249" s="802" customFormat="1" ht="30" customHeight="1">
      <c r="A17" s="800"/>
      <c r="B17" s="674"/>
      <c r="C17" s="1052" t="str">
        <f>+'3.1ผลงานคณะ'!B15</f>
        <v xml:space="preserve"> - จำนวนอาจารย์ประจำที่ปฏิบัติงานจริง</v>
      </c>
      <c r="D17" s="1053"/>
      <c r="E17" s="674"/>
      <c r="F17" s="656">
        <f>+'3.1ผลงานคณะ'!F15</f>
        <v>0</v>
      </c>
      <c r="G17" s="656"/>
      <c r="H17" s="656"/>
      <c r="I17" s="656"/>
      <c r="J17" s="656"/>
      <c r="K17" s="656">
        <f>+'3.1ผลงานคณะ'!K15</f>
        <v>0</v>
      </c>
      <c r="L17" s="1066"/>
      <c r="M17" s="1066"/>
      <c r="N17" s="1066"/>
      <c r="O17" s="1066"/>
      <c r="P17" s="1066"/>
      <c r="Q17" s="1067"/>
      <c r="R17" s="656"/>
      <c r="S17" s="656"/>
      <c r="T17" s="658">
        <f>+'3.1ผลงานคณะ'!T15</f>
        <v>0</v>
      </c>
      <c r="U17" s="658"/>
      <c r="V17" s="658"/>
      <c r="W17" s="658"/>
      <c r="X17" s="658"/>
      <c r="Y17" s="658">
        <f>+'3.1ผลงานคณะ'!Y15</f>
        <v>0</v>
      </c>
      <c r="Z17" s="658"/>
      <c r="AA17" s="658"/>
      <c r="AB17" s="658"/>
      <c r="AC17" s="658"/>
      <c r="AD17" s="658">
        <f>+'3.1ผลงานคณะ'!AD15</f>
        <v>0</v>
      </c>
      <c r="AE17" s="658"/>
      <c r="AF17" s="658"/>
      <c r="AG17" s="658"/>
      <c r="AH17" s="658"/>
      <c r="AI17" s="658">
        <f>+'3.1ผลงานคณะ'!AI15</f>
        <v>0</v>
      </c>
      <c r="AJ17" s="658"/>
      <c r="AK17" s="658"/>
      <c r="AL17" s="658"/>
      <c r="AM17" s="658"/>
      <c r="AN17" s="658">
        <f>+'3.1ผลงานคณะ'!AN15</f>
        <v>0</v>
      </c>
      <c r="AO17" s="658"/>
      <c r="AP17" s="658"/>
      <c r="AQ17" s="658"/>
      <c r="AR17" s="658"/>
      <c r="AS17" s="658">
        <f>+'3.1ผลงานคณะ'!AS15</f>
        <v>0</v>
      </c>
      <c r="AT17" s="658"/>
      <c r="AU17" s="658"/>
      <c r="AV17" s="658"/>
      <c r="AW17" s="658"/>
      <c r="AX17" s="658">
        <f>+'3.1ผลงานคณะ'!AX15</f>
        <v>0</v>
      </c>
      <c r="AY17" s="658"/>
      <c r="AZ17" s="658"/>
      <c r="BA17" s="658"/>
      <c r="BB17" s="658"/>
      <c r="BC17" s="658">
        <f>+'3.1ผลงานคณะ'!BC15</f>
        <v>0</v>
      </c>
      <c r="BD17" s="658"/>
      <c r="BE17" s="658"/>
      <c r="BF17" s="658"/>
      <c r="BG17" s="658"/>
      <c r="BH17" s="658">
        <f>+'3.1ผลงานคณะ'!BH15</f>
        <v>0</v>
      </c>
      <c r="BI17" s="658"/>
      <c r="BJ17" s="658"/>
      <c r="BK17" s="658"/>
      <c r="BL17" s="658"/>
      <c r="BM17" s="1184">
        <f>+SUM(F17,K17,T17,Y17,AD17,AI17,AN17,AS17,AX17,BC17,BH17)</f>
        <v>0</v>
      </c>
      <c r="BN17" s="1104"/>
      <c r="BO17" s="1076"/>
      <c r="BP17" s="1076"/>
      <c r="BQ17" s="1076"/>
      <c r="BR17" s="801"/>
      <c r="BS17" s="801"/>
      <c r="BT17" s="801"/>
      <c r="BU17" s="801"/>
      <c r="BV17" s="801"/>
      <c r="BW17" s="801"/>
      <c r="BX17" s="801"/>
      <c r="BY17" s="801"/>
      <c r="BZ17" s="801"/>
      <c r="CA17" s="801"/>
      <c r="CB17" s="801"/>
      <c r="CC17" s="801"/>
      <c r="CD17" s="801"/>
      <c r="CE17" s="801"/>
      <c r="CF17" s="801"/>
      <c r="CG17" s="801"/>
      <c r="CH17" s="801"/>
      <c r="CI17" s="801"/>
      <c r="CJ17" s="801"/>
      <c r="CK17" s="801"/>
      <c r="CL17" s="801"/>
      <c r="CM17" s="801"/>
      <c r="CN17" s="801"/>
      <c r="CO17" s="801"/>
      <c r="CP17" s="801"/>
      <c r="CQ17" s="801"/>
      <c r="CR17" s="801"/>
      <c r="CS17" s="801"/>
      <c r="CT17" s="801"/>
      <c r="CU17" s="801"/>
      <c r="CV17" s="801"/>
      <c r="CW17" s="801"/>
      <c r="CX17" s="801"/>
      <c r="CY17" s="801"/>
      <c r="CZ17" s="801"/>
      <c r="DA17" s="801"/>
      <c r="DB17" s="801"/>
      <c r="DC17" s="801"/>
      <c r="DD17" s="801"/>
      <c r="DE17" s="801"/>
      <c r="DF17" s="801"/>
      <c r="DG17" s="801"/>
      <c r="DH17" s="801"/>
      <c r="DI17" s="801"/>
      <c r="DJ17" s="801"/>
      <c r="DK17" s="801"/>
      <c r="DL17" s="801"/>
      <c r="DM17" s="801"/>
      <c r="DN17" s="801"/>
      <c r="DO17" s="801"/>
      <c r="DP17" s="801"/>
      <c r="DQ17" s="801"/>
      <c r="DR17" s="801"/>
      <c r="DS17" s="801"/>
      <c r="DT17" s="801"/>
      <c r="DU17" s="801"/>
      <c r="DV17" s="801"/>
      <c r="DW17" s="801"/>
      <c r="DX17" s="801"/>
      <c r="DY17" s="801"/>
      <c r="DZ17" s="801"/>
      <c r="EA17" s="801"/>
      <c r="EB17" s="801"/>
      <c r="EC17" s="801"/>
      <c r="ED17" s="801"/>
      <c r="EE17" s="801"/>
      <c r="EF17" s="801"/>
      <c r="EG17" s="801"/>
      <c r="EH17" s="801"/>
      <c r="EI17" s="801"/>
      <c r="EJ17" s="801"/>
      <c r="EK17" s="801"/>
      <c r="EL17" s="801"/>
      <c r="EM17" s="801"/>
      <c r="EN17" s="801"/>
      <c r="EO17" s="801"/>
      <c r="EP17" s="801"/>
      <c r="EQ17" s="801"/>
      <c r="ER17" s="801"/>
      <c r="ES17" s="801"/>
      <c r="ET17" s="801"/>
      <c r="EU17" s="801"/>
      <c r="EV17" s="801"/>
      <c r="EW17" s="801"/>
      <c r="EX17" s="801"/>
      <c r="EY17" s="801"/>
      <c r="EZ17" s="801"/>
      <c r="FA17" s="801"/>
      <c r="FB17" s="801"/>
      <c r="FC17" s="801"/>
      <c r="FD17" s="801"/>
      <c r="FE17" s="801"/>
      <c r="FF17" s="801"/>
      <c r="FG17" s="801"/>
      <c r="FH17" s="801"/>
      <c r="FI17" s="801"/>
      <c r="FJ17" s="801"/>
      <c r="FK17" s="801"/>
      <c r="FL17" s="801"/>
      <c r="FM17" s="801"/>
      <c r="FN17" s="801"/>
      <c r="FO17" s="801"/>
      <c r="FP17" s="801"/>
      <c r="FQ17" s="801"/>
      <c r="FR17" s="801"/>
      <c r="FS17" s="801"/>
      <c r="FT17" s="801"/>
      <c r="FU17" s="801"/>
      <c r="FV17" s="801"/>
      <c r="FW17" s="801"/>
      <c r="FX17" s="801"/>
      <c r="FY17" s="801"/>
      <c r="FZ17" s="801"/>
      <c r="GA17" s="801"/>
      <c r="GB17" s="801"/>
      <c r="GC17" s="801"/>
      <c r="GD17" s="801"/>
      <c r="GE17" s="801"/>
      <c r="GF17" s="801"/>
      <c r="GG17" s="801"/>
      <c r="GH17" s="801"/>
      <c r="GI17" s="801"/>
      <c r="GJ17" s="801"/>
      <c r="GK17" s="801"/>
      <c r="GL17" s="801"/>
      <c r="GM17" s="801"/>
      <c r="GN17" s="801"/>
      <c r="GO17" s="801"/>
      <c r="GP17" s="801"/>
      <c r="GQ17" s="801"/>
      <c r="GR17" s="801"/>
      <c r="GS17" s="801"/>
      <c r="GT17" s="801"/>
      <c r="GU17" s="801"/>
      <c r="GV17" s="801"/>
      <c r="GW17" s="801"/>
      <c r="GX17" s="801"/>
      <c r="GY17" s="801"/>
      <c r="GZ17" s="801"/>
      <c r="HA17" s="801"/>
      <c r="HB17" s="801"/>
      <c r="HC17" s="801"/>
      <c r="HD17" s="801"/>
      <c r="HE17" s="801"/>
      <c r="HF17" s="801"/>
      <c r="HG17" s="801"/>
      <c r="HH17" s="801"/>
      <c r="HI17" s="801"/>
      <c r="HJ17" s="801"/>
      <c r="HK17" s="801"/>
      <c r="HL17" s="801"/>
      <c r="HM17" s="801"/>
      <c r="HN17" s="801"/>
      <c r="HO17" s="801"/>
      <c r="HP17" s="801"/>
      <c r="HQ17" s="801"/>
      <c r="HR17" s="801"/>
      <c r="HS17" s="801"/>
      <c r="HT17" s="801"/>
      <c r="HU17" s="801"/>
      <c r="HV17" s="801"/>
      <c r="HW17" s="801"/>
      <c r="HX17" s="801"/>
      <c r="HY17" s="801"/>
      <c r="HZ17" s="801"/>
      <c r="IA17" s="801"/>
      <c r="IB17" s="801"/>
      <c r="IC17" s="801"/>
      <c r="ID17" s="801"/>
      <c r="IE17" s="801"/>
      <c r="IF17" s="801"/>
      <c r="IG17" s="801"/>
      <c r="IH17" s="801"/>
      <c r="II17" s="801"/>
      <c r="IJ17" s="801"/>
      <c r="IK17" s="801"/>
      <c r="IL17" s="801"/>
      <c r="IM17" s="801"/>
      <c r="IN17" s="801"/>
      <c r="IO17" s="801"/>
    </row>
    <row r="18" spans="1:249" s="802" customFormat="1" ht="30" customHeight="1">
      <c r="A18" s="800"/>
      <c r="B18" s="674"/>
      <c r="C18" s="1052" t="str">
        <f>+'3.1ผลงานคณะ'!B16</f>
        <v xml:space="preserve"> - จำนวนอาจารย์ที่ลาศึกษาต่อ</v>
      </c>
      <c r="D18" s="1053"/>
      <c r="E18" s="674"/>
      <c r="F18" s="656">
        <f>+'3.1ผลงานคณะ'!F16</f>
        <v>0</v>
      </c>
      <c r="G18" s="656"/>
      <c r="H18" s="656"/>
      <c r="I18" s="656"/>
      <c r="J18" s="656"/>
      <c r="K18" s="656">
        <f>+'3.1ผลงานคณะ'!K16</f>
        <v>0</v>
      </c>
      <c r="L18" s="1066"/>
      <c r="M18" s="1066"/>
      <c r="N18" s="1066"/>
      <c r="O18" s="1066"/>
      <c r="P18" s="1066"/>
      <c r="Q18" s="1067"/>
      <c r="R18" s="656"/>
      <c r="S18" s="656"/>
      <c r="T18" s="658">
        <f>+'3.1ผลงานคณะ'!T16</f>
        <v>0</v>
      </c>
      <c r="U18" s="658"/>
      <c r="V18" s="658"/>
      <c r="W18" s="658"/>
      <c r="X18" s="658"/>
      <c r="Y18" s="658">
        <f>+'3.1ผลงานคณะ'!Y16</f>
        <v>0</v>
      </c>
      <c r="Z18" s="658"/>
      <c r="AA18" s="658"/>
      <c r="AB18" s="658"/>
      <c r="AC18" s="658"/>
      <c r="AD18" s="658">
        <f>+'3.1ผลงานคณะ'!AD16</f>
        <v>0</v>
      </c>
      <c r="AE18" s="658"/>
      <c r="AF18" s="658"/>
      <c r="AG18" s="658"/>
      <c r="AH18" s="658"/>
      <c r="AI18" s="658">
        <f>+'3.1ผลงานคณะ'!AI16</f>
        <v>0</v>
      </c>
      <c r="AJ18" s="658"/>
      <c r="AK18" s="658"/>
      <c r="AL18" s="658"/>
      <c r="AM18" s="658"/>
      <c r="AN18" s="658">
        <f>+'3.1ผลงานคณะ'!AN16</f>
        <v>0</v>
      </c>
      <c r="AO18" s="658"/>
      <c r="AP18" s="658"/>
      <c r="AQ18" s="658"/>
      <c r="AR18" s="658"/>
      <c r="AS18" s="658">
        <f>+'3.1ผลงานคณะ'!AS16</f>
        <v>0</v>
      </c>
      <c r="AT18" s="658"/>
      <c r="AU18" s="658"/>
      <c r="AV18" s="658"/>
      <c r="AW18" s="658"/>
      <c r="AX18" s="658">
        <f>+'3.1ผลงานคณะ'!AX16</f>
        <v>0</v>
      </c>
      <c r="AY18" s="658"/>
      <c r="AZ18" s="658"/>
      <c r="BA18" s="658"/>
      <c r="BB18" s="658"/>
      <c r="BC18" s="658">
        <f>+'3.1ผลงานคณะ'!BC16</f>
        <v>0</v>
      </c>
      <c r="BD18" s="658"/>
      <c r="BE18" s="658"/>
      <c r="BF18" s="658"/>
      <c r="BG18" s="658"/>
      <c r="BH18" s="658">
        <f>+'3.1ผลงานคณะ'!BH16</f>
        <v>0</v>
      </c>
      <c r="BI18" s="658"/>
      <c r="BJ18" s="658"/>
      <c r="BK18" s="658"/>
      <c r="BL18" s="658"/>
      <c r="BM18" s="1184">
        <f>+SUM(F18,K18,T18,Y18,AD18,AI18,AN18,AS18,AX18,BC18,BH18)</f>
        <v>0</v>
      </c>
      <c r="BN18" s="1104"/>
      <c r="BO18" s="1076"/>
      <c r="BP18" s="1076"/>
      <c r="BQ18" s="1076"/>
      <c r="BR18" s="801"/>
      <c r="BS18" s="801"/>
      <c r="BT18" s="801"/>
      <c r="BU18" s="801"/>
      <c r="BV18" s="801"/>
      <c r="BW18" s="801"/>
      <c r="BX18" s="801"/>
      <c r="BY18" s="801"/>
      <c r="BZ18" s="801"/>
      <c r="CA18" s="801"/>
      <c r="CB18" s="801"/>
      <c r="CC18" s="801"/>
      <c r="CD18" s="801"/>
      <c r="CE18" s="801"/>
      <c r="CF18" s="801"/>
      <c r="CG18" s="801"/>
      <c r="CH18" s="801"/>
      <c r="CI18" s="801"/>
      <c r="CJ18" s="801"/>
      <c r="CK18" s="801"/>
      <c r="CL18" s="801"/>
      <c r="CM18" s="801"/>
      <c r="CN18" s="801"/>
      <c r="CO18" s="801"/>
      <c r="CP18" s="801"/>
      <c r="CQ18" s="801"/>
      <c r="CR18" s="801"/>
      <c r="CS18" s="801"/>
      <c r="CT18" s="801"/>
      <c r="CU18" s="801"/>
      <c r="CV18" s="801"/>
      <c r="CW18" s="801"/>
      <c r="CX18" s="801"/>
      <c r="CY18" s="801"/>
      <c r="CZ18" s="801"/>
      <c r="DA18" s="801"/>
      <c r="DB18" s="801"/>
      <c r="DC18" s="801"/>
      <c r="DD18" s="801"/>
      <c r="DE18" s="801"/>
      <c r="DF18" s="801"/>
      <c r="DG18" s="801"/>
      <c r="DH18" s="801"/>
      <c r="DI18" s="801"/>
      <c r="DJ18" s="801"/>
      <c r="DK18" s="801"/>
      <c r="DL18" s="801"/>
      <c r="DM18" s="801"/>
      <c r="DN18" s="801"/>
      <c r="DO18" s="801"/>
      <c r="DP18" s="801"/>
      <c r="DQ18" s="801"/>
      <c r="DR18" s="801"/>
      <c r="DS18" s="801"/>
      <c r="DT18" s="801"/>
      <c r="DU18" s="801"/>
      <c r="DV18" s="801"/>
      <c r="DW18" s="801"/>
      <c r="DX18" s="801"/>
      <c r="DY18" s="801"/>
      <c r="DZ18" s="801"/>
      <c r="EA18" s="801"/>
      <c r="EB18" s="801"/>
      <c r="EC18" s="801"/>
      <c r="ED18" s="801"/>
      <c r="EE18" s="801"/>
      <c r="EF18" s="801"/>
      <c r="EG18" s="801"/>
      <c r="EH18" s="801"/>
      <c r="EI18" s="801"/>
      <c r="EJ18" s="801"/>
      <c r="EK18" s="801"/>
      <c r="EL18" s="801"/>
      <c r="EM18" s="801"/>
      <c r="EN18" s="801"/>
      <c r="EO18" s="801"/>
      <c r="EP18" s="801"/>
      <c r="EQ18" s="801"/>
      <c r="ER18" s="801"/>
      <c r="ES18" s="801"/>
      <c r="ET18" s="801"/>
      <c r="EU18" s="801"/>
      <c r="EV18" s="801"/>
      <c r="EW18" s="801"/>
      <c r="EX18" s="801"/>
      <c r="EY18" s="801"/>
      <c r="EZ18" s="801"/>
      <c r="FA18" s="801"/>
      <c r="FB18" s="801"/>
      <c r="FC18" s="801"/>
      <c r="FD18" s="801"/>
      <c r="FE18" s="801"/>
      <c r="FF18" s="801"/>
      <c r="FG18" s="801"/>
      <c r="FH18" s="801"/>
      <c r="FI18" s="801"/>
      <c r="FJ18" s="801"/>
      <c r="FK18" s="801"/>
      <c r="FL18" s="801"/>
      <c r="FM18" s="801"/>
      <c r="FN18" s="801"/>
      <c r="FO18" s="801"/>
      <c r="FP18" s="801"/>
      <c r="FQ18" s="801"/>
      <c r="FR18" s="801"/>
      <c r="FS18" s="801"/>
      <c r="FT18" s="801"/>
      <c r="FU18" s="801"/>
      <c r="FV18" s="801"/>
      <c r="FW18" s="801"/>
      <c r="FX18" s="801"/>
      <c r="FY18" s="801"/>
      <c r="FZ18" s="801"/>
      <c r="GA18" s="801"/>
      <c r="GB18" s="801"/>
      <c r="GC18" s="801"/>
      <c r="GD18" s="801"/>
      <c r="GE18" s="801"/>
      <c r="GF18" s="801"/>
      <c r="GG18" s="801"/>
      <c r="GH18" s="801"/>
      <c r="GI18" s="801"/>
      <c r="GJ18" s="801"/>
      <c r="GK18" s="801"/>
      <c r="GL18" s="801"/>
      <c r="GM18" s="801"/>
      <c r="GN18" s="801"/>
      <c r="GO18" s="801"/>
      <c r="GP18" s="801"/>
      <c r="GQ18" s="801"/>
      <c r="GR18" s="801"/>
      <c r="GS18" s="801"/>
      <c r="GT18" s="801"/>
      <c r="GU18" s="801"/>
      <c r="GV18" s="801"/>
      <c r="GW18" s="801"/>
      <c r="GX18" s="801"/>
      <c r="GY18" s="801"/>
      <c r="GZ18" s="801"/>
      <c r="HA18" s="801"/>
      <c r="HB18" s="801"/>
      <c r="HC18" s="801"/>
      <c r="HD18" s="801"/>
      <c r="HE18" s="801"/>
      <c r="HF18" s="801"/>
      <c r="HG18" s="801"/>
      <c r="HH18" s="801"/>
      <c r="HI18" s="801"/>
      <c r="HJ18" s="801"/>
      <c r="HK18" s="801"/>
      <c r="HL18" s="801"/>
      <c r="HM18" s="801"/>
      <c r="HN18" s="801"/>
      <c r="HO18" s="801"/>
      <c r="HP18" s="801"/>
      <c r="HQ18" s="801"/>
      <c r="HR18" s="801"/>
      <c r="HS18" s="801"/>
      <c r="HT18" s="801"/>
      <c r="HU18" s="801"/>
      <c r="HV18" s="801"/>
      <c r="HW18" s="801"/>
      <c r="HX18" s="801"/>
      <c r="HY18" s="801"/>
      <c r="HZ18" s="801"/>
      <c r="IA18" s="801"/>
      <c r="IB18" s="801"/>
      <c r="IC18" s="801"/>
      <c r="ID18" s="801"/>
      <c r="IE18" s="801"/>
      <c r="IF18" s="801"/>
      <c r="IG18" s="801"/>
      <c r="IH18" s="801"/>
      <c r="II18" s="801"/>
      <c r="IJ18" s="801"/>
      <c r="IK18" s="801"/>
      <c r="IL18" s="801"/>
      <c r="IM18" s="801"/>
      <c r="IN18" s="801"/>
      <c r="IO18" s="801"/>
    </row>
    <row r="19" spans="1:249" s="159" customFormat="1" ht="30" customHeight="1">
      <c r="A19" s="797"/>
      <c r="B19" s="1054"/>
      <c r="C19" s="155" t="s">
        <v>27</v>
      </c>
      <c r="D19" s="525"/>
      <c r="E19" s="527"/>
      <c r="F19" s="656">
        <f>+'3.1ผลงานคณะ'!F17</f>
        <v>0</v>
      </c>
      <c r="G19" s="710" t="e">
        <f>+'3.1ผลงานคณะ'!G17</f>
        <v>#DIV/0!</v>
      </c>
      <c r="H19" s="710" t="e">
        <f>+'3.1ผลงานคณะ'!H17</f>
        <v>#DIV/0!</v>
      </c>
      <c r="I19" s="656"/>
      <c r="J19" s="656"/>
      <c r="K19" s="656">
        <f>+'3.1ผลงานคณะ'!K17</f>
        <v>0</v>
      </c>
      <c r="L19" s="710" t="e">
        <f>+K19*100/K23</f>
        <v>#DIV/0!</v>
      </c>
      <c r="M19" s="710"/>
      <c r="N19" s="710"/>
      <c r="O19" s="710"/>
      <c r="P19" s="710"/>
      <c r="Q19" s="669" t="e">
        <f>+IF(L19&lt;40,L19*5/40,IF(L19&gt;=40,5))</f>
        <v>#DIV/0!</v>
      </c>
      <c r="R19" s="656"/>
      <c r="S19" s="656"/>
      <c r="T19" s="658">
        <f>+'3.1ผลงานคณะ'!T17</f>
        <v>0</v>
      </c>
      <c r="U19" s="669" t="e">
        <f>+'3.1ผลงานคณะ'!U17</f>
        <v>#DIV/0!</v>
      </c>
      <c r="V19" s="669" t="e">
        <f>+'3.1ผลงานคณะ'!V17</f>
        <v>#DIV/0!</v>
      </c>
      <c r="W19" s="658">
        <f>+'3.1ผลงานคณะ'!W17</f>
        <v>0</v>
      </c>
      <c r="X19" s="658">
        <f>+'3.1ผลงานคณะ'!X17</f>
        <v>0</v>
      </c>
      <c r="Y19" s="658">
        <f>+'3.1ผลงานคณะ'!Y17</f>
        <v>0</v>
      </c>
      <c r="Z19" s="669" t="e">
        <f>+'3.1ผลงานคณะ'!Z17</f>
        <v>#DIV/0!</v>
      </c>
      <c r="AA19" s="658" t="e">
        <f>+'3.1ผลงานคณะ'!AA17</f>
        <v>#DIV/0!</v>
      </c>
      <c r="AB19" s="656"/>
      <c r="AC19" s="656"/>
      <c r="AD19" s="658">
        <f>+'3.1ผลงานคณะ'!AD17</f>
        <v>0</v>
      </c>
      <c r="AE19" s="669" t="e">
        <f>+'3.1ผลงานคณะ'!AE17</f>
        <v>#DIV/0!</v>
      </c>
      <c r="AF19" s="658" t="e">
        <f>+'3.1ผลงานคณะ'!AF17</f>
        <v>#DIV/0!</v>
      </c>
      <c r="AG19" s="656"/>
      <c r="AH19" s="656"/>
      <c r="AI19" s="658">
        <f>+'3.1ผลงานคณะ'!AI17</f>
        <v>0</v>
      </c>
      <c r="AJ19" s="669" t="e">
        <f>+'3.1ผลงานคณะ'!AJ17</f>
        <v>#DIV/0!</v>
      </c>
      <c r="AK19" s="669" t="e">
        <f>+'3.1ผลงานคณะ'!AK17</f>
        <v>#DIV/0!</v>
      </c>
      <c r="AL19" s="656"/>
      <c r="AM19" s="656"/>
      <c r="AN19" s="658">
        <f>+'3.1ผลงานคณะ'!AN17</f>
        <v>5</v>
      </c>
      <c r="AO19" s="658" t="e">
        <f>+'3.1ผลงานคณะ'!AO17</f>
        <v>#DIV/0!</v>
      </c>
      <c r="AP19" s="658" t="e">
        <f>+'3.1ผลงานคณะ'!AP17</f>
        <v>#DIV/0!</v>
      </c>
      <c r="AQ19" s="656"/>
      <c r="AR19" s="656"/>
      <c r="AS19" s="658">
        <f>+'3.1ผลงานคณะ'!AS17</f>
        <v>0</v>
      </c>
      <c r="AT19" s="669" t="e">
        <f>+'3.1ผลงานคณะ'!AT17</f>
        <v>#DIV/0!</v>
      </c>
      <c r="AU19" s="669" t="e">
        <f>+'3.1ผลงานคณะ'!AU17</f>
        <v>#DIV/0!</v>
      </c>
      <c r="AV19" s="656"/>
      <c r="AW19" s="656"/>
      <c r="AX19" s="658">
        <f>+'3.1ผลงานคณะ'!AX17</f>
        <v>0</v>
      </c>
      <c r="AY19" s="669" t="e">
        <f>+'3.1ผลงานคณะ'!AY17</f>
        <v>#DIV/0!</v>
      </c>
      <c r="AZ19" s="669" t="e">
        <f>+'3.1ผลงานคณะ'!AZ17</f>
        <v>#DIV/0!</v>
      </c>
      <c r="BA19" s="656"/>
      <c r="BB19" s="656"/>
      <c r="BC19" s="658">
        <f>+'3.1ผลงานคณะ'!BC17</f>
        <v>0</v>
      </c>
      <c r="BD19" s="669" t="e">
        <f>+'3.1ผลงานคณะ'!BD17</f>
        <v>#DIV/0!</v>
      </c>
      <c r="BE19" s="669" t="e">
        <f>+'3.1ผลงานคณะ'!BE17</f>
        <v>#DIV/0!</v>
      </c>
      <c r="BF19" s="656"/>
      <c r="BG19" s="656"/>
      <c r="BH19" s="658">
        <f>+'3.1ผลงานคณะ'!BH17</f>
        <v>0</v>
      </c>
      <c r="BI19" s="669" t="e">
        <f>+'3.1ผลงานคณะ'!BI17</f>
        <v>#DIV/0!</v>
      </c>
      <c r="BJ19" s="669" t="e">
        <f>+'3.1ผลงานคณะ'!BJ17</f>
        <v>#DIV/0!</v>
      </c>
      <c r="BK19" s="656"/>
      <c r="BL19" s="656"/>
      <c r="BM19" s="578">
        <f>+BM22</f>
        <v>0</v>
      </c>
      <c r="BN19" s="216" t="e">
        <f>+BM19*100/BM23</f>
        <v>#DIV/0!</v>
      </c>
      <c r="BO19" s="583" t="e">
        <f>+IF(BN19&lt;40,BN19*5/40,IF(BN19&gt;=40,5))</f>
        <v>#DIV/0!</v>
      </c>
      <c r="BP19" s="583"/>
      <c r="BQ19" s="147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8"/>
      <c r="FP19" s="158"/>
      <c r="FQ19" s="158"/>
      <c r="FR19" s="158"/>
      <c r="FS19" s="158"/>
      <c r="FT19" s="158"/>
      <c r="FU19" s="158"/>
      <c r="FV19" s="158"/>
      <c r="FW19" s="158"/>
      <c r="FX19" s="158"/>
      <c r="FY19" s="158"/>
      <c r="FZ19" s="158"/>
      <c r="GA19" s="158"/>
      <c r="GB19" s="158"/>
      <c r="GC19" s="158"/>
      <c r="GD19" s="158"/>
      <c r="GE19" s="158"/>
      <c r="GF19" s="158"/>
      <c r="GG19" s="158"/>
      <c r="GH19" s="158"/>
      <c r="GI19" s="158"/>
      <c r="GJ19" s="158"/>
      <c r="GK19" s="158"/>
      <c r="GL19" s="158"/>
      <c r="GM19" s="158"/>
      <c r="GN19" s="158"/>
      <c r="GO19" s="158"/>
      <c r="GP19" s="158"/>
      <c r="GQ19" s="158"/>
      <c r="GR19" s="158"/>
      <c r="GS19" s="158"/>
      <c r="GT19" s="158"/>
      <c r="GU19" s="158"/>
      <c r="GV19" s="158"/>
      <c r="GW19" s="158"/>
      <c r="GX19" s="158"/>
      <c r="GY19" s="158"/>
      <c r="GZ19" s="158"/>
      <c r="HA19" s="158"/>
      <c r="HB19" s="158"/>
      <c r="HC19" s="158"/>
      <c r="HD19" s="158"/>
      <c r="HE19" s="158"/>
      <c r="HF19" s="158"/>
      <c r="HG19" s="158"/>
      <c r="HH19" s="158"/>
      <c r="HI19" s="158"/>
      <c r="HJ19" s="158"/>
      <c r="HK19" s="158"/>
      <c r="HL19" s="158"/>
      <c r="HM19" s="158"/>
      <c r="HN19" s="158"/>
      <c r="HO19" s="158"/>
      <c r="HP19" s="158"/>
      <c r="HQ19" s="158"/>
      <c r="HR19" s="158"/>
      <c r="HS19" s="158"/>
      <c r="HT19" s="158"/>
      <c r="HU19" s="158"/>
      <c r="HV19" s="158"/>
      <c r="HW19" s="158"/>
      <c r="HX19" s="158"/>
      <c r="HY19" s="158"/>
      <c r="HZ19" s="158"/>
      <c r="IA19" s="158"/>
      <c r="IB19" s="158"/>
      <c r="IC19" s="158"/>
      <c r="ID19" s="158"/>
      <c r="IE19" s="158"/>
      <c r="IF19" s="158"/>
      <c r="IG19" s="158"/>
      <c r="IH19" s="158"/>
      <c r="II19" s="158"/>
      <c r="IJ19" s="158"/>
      <c r="IK19" s="158"/>
      <c r="IL19" s="158"/>
      <c r="IM19" s="158"/>
      <c r="IN19" s="158"/>
      <c r="IO19" s="158"/>
    </row>
    <row r="20" spans="1:249" s="159" customFormat="1" ht="30.75">
      <c r="A20" s="797"/>
      <c r="B20" s="1054"/>
      <c r="C20" s="798" t="s">
        <v>83</v>
      </c>
      <c r="D20" s="525"/>
      <c r="E20" s="527"/>
      <c r="F20" s="656">
        <f>+'3.1ผลงานคณะ'!F18</f>
        <v>0</v>
      </c>
      <c r="G20" s="656"/>
      <c r="H20" s="656"/>
      <c r="I20" s="656"/>
      <c r="J20" s="656"/>
      <c r="K20" s="656">
        <f>+'3.1ผลงานคณะ'!K18</f>
        <v>0</v>
      </c>
      <c r="L20" s="657"/>
      <c r="M20" s="657"/>
      <c r="N20" s="657"/>
      <c r="O20" s="657"/>
      <c r="P20" s="657"/>
      <c r="Q20" s="669"/>
      <c r="R20" s="656"/>
      <c r="S20" s="656"/>
      <c r="T20" s="658">
        <f>+'3.1ผลงานคณะ'!T18</f>
        <v>0</v>
      </c>
      <c r="U20" s="656"/>
      <c r="V20" s="656"/>
      <c r="W20" s="656"/>
      <c r="X20" s="656"/>
      <c r="Y20" s="658">
        <f>+'3.1ผลงานคณะ'!Y18</f>
        <v>0</v>
      </c>
      <c r="Z20" s="656"/>
      <c r="AA20" s="656"/>
      <c r="AB20" s="656"/>
      <c r="AC20" s="656"/>
      <c r="AD20" s="658">
        <f>+'3.1ผลงานคณะ'!AD18</f>
        <v>0</v>
      </c>
      <c r="AE20" s="656"/>
      <c r="AF20" s="656"/>
      <c r="AG20" s="656"/>
      <c r="AH20" s="656"/>
      <c r="AI20" s="658">
        <f>+'3.1ผลงานคณะ'!AI18</f>
        <v>0</v>
      </c>
      <c r="AJ20" s="656"/>
      <c r="AK20" s="656"/>
      <c r="AL20" s="656"/>
      <c r="AM20" s="656"/>
      <c r="AN20" s="658">
        <f>+'3.1ผลงานคณะ'!AN18</f>
        <v>0</v>
      </c>
      <c r="AO20" s="656"/>
      <c r="AP20" s="656"/>
      <c r="AQ20" s="656"/>
      <c r="AR20" s="656"/>
      <c r="AS20" s="658">
        <f>+'3.1ผลงานคณะ'!AS18</f>
        <v>0</v>
      </c>
      <c r="AT20" s="656"/>
      <c r="AU20" s="656"/>
      <c r="AV20" s="656"/>
      <c r="AW20" s="656"/>
      <c r="AX20" s="658">
        <f>+'3.1ผลงานคณะ'!AX18</f>
        <v>0</v>
      </c>
      <c r="AY20" s="656"/>
      <c r="AZ20" s="656"/>
      <c r="BA20" s="656"/>
      <c r="BB20" s="656"/>
      <c r="BC20" s="658">
        <f>+'3.1ผลงานคณะ'!BC18</f>
        <v>0</v>
      </c>
      <c r="BD20" s="656"/>
      <c r="BE20" s="656"/>
      <c r="BF20" s="656"/>
      <c r="BG20" s="656"/>
      <c r="BH20" s="658">
        <f>+'3.1ผลงานคณะ'!BH18</f>
        <v>0</v>
      </c>
      <c r="BI20" s="656"/>
      <c r="BJ20" s="656"/>
      <c r="BK20" s="656"/>
      <c r="BL20" s="656"/>
      <c r="BM20" s="1184">
        <f>+SUM(F20,K20,T20,Y20,AD20,AI20,AN20,AS20,AX20,BC20,BH20)</f>
        <v>0</v>
      </c>
      <c r="BN20" s="587"/>
      <c r="BO20" s="583"/>
      <c r="BP20" s="583"/>
      <c r="BQ20" s="147"/>
      <c r="BR20" s="803" t="e">
        <f>+BM20*100/BM23</f>
        <v>#DIV/0!</v>
      </c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8"/>
      <c r="FP20" s="158"/>
      <c r="FQ20" s="158"/>
      <c r="FR20" s="158"/>
      <c r="FS20" s="158"/>
      <c r="FT20" s="158"/>
      <c r="FU20" s="158"/>
      <c r="FV20" s="158"/>
      <c r="FW20" s="158"/>
      <c r="FX20" s="158"/>
      <c r="FY20" s="158"/>
      <c r="FZ20" s="158"/>
      <c r="GA20" s="158"/>
      <c r="GB20" s="158"/>
      <c r="GC20" s="158"/>
      <c r="GD20" s="158"/>
      <c r="GE20" s="158"/>
      <c r="GF20" s="158"/>
      <c r="GG20" s="158"/>
      <c r="GH20" s="158"/>
      <c r="GI20" s="158"/>
      <c r="GJ20" s="158"/>
      <c r="GK20" s="158"/>
      <c r="GL20" s="158"/>
      <c r="GM20" s="158"/>
      <c r="GN20" s="158"/>
      <c r="GO20" s="158"/>
      <c r="GP20" s="158"/>
      <c r="GQ20" s="158"/>
      <c r="GR20" s="158"/>
      <c r="GS20" s="158"/>
      <c r="GT20" s="158"/>
      <c r="GU20" s="158"/>
      <c r="GV20" s="158"/>
      <c r="GW20" s="158"/>
      <c r="GX20" s="158"/>
      <c r="GY20" s="158"/>
      <c r="GZ20" s="158"/>
      <c r="HA20" s="158"/>
      <c r="HB20" s="158"/>
      <c r="HC20" s="158"/>
      <c r="HD20" s="158"/>
      <c r="HE20" s="158"/>
      <c r="HF20" s="158"/>
      <c r="HG20" s="158"/>
      <c r="HH20" s="158"/>
      <c r="HI20" s="158"/>
      <c r="HJ20" s="158"/>
      <c r="HK20" s="158"/>
      <c r="HL20" s="158"/>
      <c r="HM20" s="158"/>
      <c r="HN20" s="158"/>
      <c r="HO20" s="158"/>
      <c r="HP20" s="158"/>
      <c r="HQ20" s="158"/>
      <c r="HR20" s="158"/>
      <c r="HS20" s="158"/>
      <c r="HT20" s="158"/>
      <c r="HU20" s="158"/>
      <c r="HV20" s="158"/>
      <c r="HW20" s="158"/>
      <c r="HX20" s="158"/>
      <c r="HY20" s="158"/>
      <c r="HZ20" s="158"/>
      <c r="IA20" s="158"/>
      <c r="IB20" s="158"/>
      <c r="IC20" s="158"/>
      <c r="ID20" s="158"/>
      <c r="IE20" s="158"/>
      <c r="IF20" s="158"/>
      <c r="IG20" s="158"/>
      <c r="IH20" s="158"/>
      <c r="II20" s="158"/>
      <c r="IJ20" s="158"/>
      <c r="IK20" s="158"/>
      <c r="IL20" s="158"/>
      <c r="IM20" s="158"/>
      <c r="IN20" s="158"/>
      <c r="IO20" s="158"/>
    </row>
    <row r="21" spans="1:249" s="159" customFormat="1" ht="30.75">
      <c r="A21" s="797"/>
      <c r="B21" s="1054"/>
      <c r="C21" s="798" t="s">
        <v>84</v>
      </c>
      <c r="D21" s="525"/>
      <c r="E21" s="527"/>
      <c r="F21" s="656">
        <f>+'3.1ผลงานคณะ'!F19</f>
        <v>0</v>
      </c>
      <c r="G21" s="656"/>
      <c r="H21" s="656"/>
      <c r="I21" s="656"/>
      <c r="J21" s="656"/>
      <c r="K21" s="656">
        <f>+'3.1ผลงานคณะ'!K19</f>
        <v>0</v>
      </c>
      <c r="L21" s="657"/>
      <c r="M21" s="657"/>
      <c r="N21" s="657"/>
      <c r="O21" s="657"/>
      <c r="P21" s="657"/>
      <c r="Q21" s="669"/>
      <c r="R21" s="656"/>
      <c r="S21" s="656"/>
      <c r="T21" s="658">
        <f>+'3.1ผลงานคณะ'!T19</f>
        <v>0</v>
      </c>
      <c r="U21" s="656"/>
      <c r="V21" s="656"/>
      <c r="W21" s="656"/>
      <c r="X21" s="656"/>
      <c r="Y21" s="658">
        <f>+'3.1ผลงานคณะ'!Y19</f>
        <v>0</v>
      </c>
      <c r="Z21" s="656"/>
      <c r="AA21" s="656"/>
      <c r="AB21" s="656"/>
      <c r="AC21" s="656"/>
      <c r="AD21" s="658">
        <f>+'3.1ผลงานคณะ'!AD19</f>
        <v>0</v>
      </c>
      <c r="AE21" s="656"/>
      <c r="AF21" s="656"/>
      <c r="AG21" s="656"/>
      <c r="AH21" s="656"/>
      <c r="AI21" s="1268">
        <f>+'3.1ผลงานคณะ'!AI19</f>
        <v>0</v>
      </c>
      <c r="AJ21" s="656"/>
      <c r="AK21" s="656"/>
      <c r="AL21" s="656"/>
      <c r="AM21" s="656"/>
      <c r="AN21" s="658">
        <f>+'3.1ผลงานคณะ'!AN19</f>
        <v>0</v>
      </c>
      <c r="AO21" s="656"/>
      <c r="AP21" s="656"/>
      <c r="AQ21" s="656"/>
      <c r="AR21" s="656"/>
      <c r="AS21" s="658">
        <f>+'3.1ผลงานคณะ'!AS19</f>
        <v>0</v>
      </c>
      <c r="AT21" s="656"/>
      <c r="AU21" s="656"/>
      <c r="AV21" s="656"/>
      <c r="AW21" s="656"/>
      <c r="AX21" s="658">
        <f>+'3.1ผลงานคณะ'!AX19</f>
        <v>0</v>
      </c>
      <c r="AY21" s="656"/>
      <c r="AZ21" s="656"/>
      <c r="BA21" s="656"/>
      <c r="BB21" s="656"/>
      <c r="BC21" s="658">
        <f>+'3.1ผลงานคณะ'!BC19</f>
        <v>0</v>
      </c>
      <c r="BD21" s="656"/>
      <c r="BE21" s="656"/>
      <c r="BF21" s="656"/>
      <c r="BG21" s="656"/>
      <c r="BH21" s="658">
        <f>+'3.1ผลงานคณะ'!BH19</f>
        <v>0</v>
      </c>
      <c r="BI21" s="656"/>
      <c r="BJ21" s="656"/>
      <c r="BK21" s="656"/>
      <c r="BL21" s="656"/>
      <c r="BM21" s="1184">
        <f>+SUM(F21,K21,T21,Y21,AD21,AI21,AN21,AS21,AX21,BC21,BH21)</f>
        <v>0</v>
      </c>
      <c r="BN21" s="587"/>
      <c r="BO21" s="583"/>
      <c r="BP21" s="583"/>
      <c r="BQ21" s="147"/>
      <c r="BR21" s="803" t="e">
        <f>+BM21*100/BM23</f>
        <v>#DIV/0!</v>
      </c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  <c r="GH21" s="158"/>
      <c r="GI21" s="158"/>
      <c r="GJ21" s="158"/>
      <c r="GK21" s="158"/>
      <c r="GL21" s="158"/>
      <c r="GM21" s="158"/>
      <c r="GN21" s="158"/>
      <c r="GO21" s="158"/>
      <c r="GP21" s="158"/>
      <c r="GQ21" s="158"/>
      <c r="GR21" s="158"/>
      <c r="GS21" s="15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8"/>
      <c r="HF21" s="158"/>
      <c r="HG21" s="158"/>
      <c r="HH21" s="158"/>
      <c r="HI21" s="158"/>
      <c r="HJ21" s="158"/>
      <c r="HK21" s="158"/>
      <c r="HL21" s="158"/>
      <c r="HM21" s="158"/>
      <c r="HN21" s="158"/>
      <c r="HO21" s="158"/>
      <c r="HP21" s="158"/>
      <c r="HQ21" s="158"/>
      <c r="HR21" s="158"/>
      <c r="HS21" s="158"/>
      <c r="HT21" s="158"/>
      <c r="HU21" s="158"/>
      <c r="HV21" s="158"/>
      <c r="HW21" s="158"/>
      <c r="HX21" s="158"/>
      <c r="HY21" s="158"/>
      <c r="HZ21" s="158"/>
      <c r="IA21" s="158"/>
      <c r="IB21" s="158"/>
      <c r="IC21" s="158"/>
      <c r="ID21" s="158"/>
      <c r="IE21" s="158"/>
      <c r="IF21" s="158"/>
      <c r="IG21" s="158"/>
      <c r="IH21" s="158"/>
      <c r="II21" s="158"/>
      <c r="IJ21" s="158"/>
      <c r="IK21" s="158"/>
      <c r="IL21" s="158"/>
      <c r="IM21" s="158"/>
      <c r="IN21" s="158"/>
      <c r="IO21" s="158"/>
    </row>
    <row r="22" spans="1:249" s="159" customFormat="1" ht="30.75">
      <c r="A22" s="797"/>
      <c r="B22" s="1054"/>
      <c r="C22" s="798" t="s">
        <v>85</v>
      </c>
      <c r="D22" s="525"/>
      <c r="E22" s="527"/>
      <c r="F22" s="656">
        <f>+'3.1ผลงานคณะ'!F20</f>
        <v>0</v>
      </c>
      <c r="G22" s="656"/>
      <c r="H22" s="656"/>
      <c r="I22" s="656"/>
      <c r="J22" s="656"/>
      <c r="K22" s="656">
        <f>+'3.1ผลงานคณะ'!K20</f>
        <v>0</v>
      </c>
      <c r="L22" s="657"/>
      <c r="M22" s="657"/>
      <c r="N22" s="657"/>
      <c r="O22" s="657"/>
      <c r="P22" s="657"/>
      <c r="Q22" s="669"/>
      <c r="R22" s="656"/>
      <c r="S22" s="656"/>
      <c r="T22" s="658">
        <f>+'3.1ผลงานคณะ'!T20</f>
        <v>0</v>
      </c>
      <c r="U22" s="656"/>
      <c r="V22" s="656"/>
      <c r="W22" s="656"/>
      <c r="X22" s="656"/>
      <c r="Y22" s="658">
        <f>+'3.1ผลงานคณะ'!Y20</f>
        <v>0</v>
      </c>
      <c r="Z22" s="656"/>
      <c r="AA22" s="656"/>
      <c r="AB22" s="656"/>
      <c r="AC22" s="656"/>
      <c r="AD22" s="658">
        <f>+'3.1ผลงานคณะ'!AD20</f>
        <v>0</v>
      </c>
      <c r="AE22" s="656"/>
      <c r="AF22" s="656"/>
      <c r="AG22" s="656"/>
      <c r="AH22" s="656"/>
      <c r="AI22" s="1268">
        <f>+'3.1ผลงานคณะ'!AI20</f>
        <v>0</v>
      </c>
      <c r="AJ22" s="656"/>
      <c r="AK22" s="656"/>
      <c r="AL22" s="656"/>
      <c r="AM22" s="656"/>
      <c r="AN22" s="658">
        <f>+'3.1ผลงานคณะ'!AN20</f>
        <v>0</v>
      </c>
      <c r="AO22" s="656"/>
      <c r="AP22" s="656"/>
      <c r="AQ22" s="656"/>
      <c r="AR22" s="656"/>
      <c r="AS22" s="658">
        <f>+'3.1ผลงานคณะ'!AS20</f>
        <v>0</v>
      </c>
      <c r="AT22" s="656"/>
      <c r="AU22" s="656"/>
      <c r="AV22" s="656"/>
      <c r="AW22" s="656"/>
      <c r="AX22" s="658">
        <f>+'3.1ผลงานคณะ'!AX20</f>
        <v>0</v>
      </c>
      <c r="AY22" s="656"/>
      <c r="AZ22" s="656"/>
      <c r="BA22" s="656"/>
      <c r="BB22" s="656"/>
      <c r="BC22" s="658">
        <f>+'3.1ผลงานคณะ'!BC20</f>
        <v>0</v>
      </c>
      <c r="BD22" s="656"/>
      <c r="BE22" s="656"/>
      <c r="BF22" s="656"/>
      <c r="BG22" s="656"/>
      <c r="BH22" s="658">
        <f>+'3.1ผลงานคณะ'!BH20</f>
        <v>0</v>
      </c>
      <c r="BI22" s="656"/>
      <c r="BJ22" s="656"/>
      <c r="BK22" s="656"/>
      <c r="BL22" s="656"/>
      <c r="BM22" s="1184">
        <f>+SUM(F22,K22,T22,Y22,AD22,AI22,AN22,AS22,AX22,BC22,BH22)</f>
        <v>0</v>
      </c>
      <c r="BN22" s="587"/>
      <c r="BO22" s="583"/>
      <c r="BP22" s="583"/>
      <c r="BQ22" s="147"/>
      <c r="BR22" s="803" t="e">
        <f>+BM22*100/BM23</f>
        <v>#DIV/0!</v>
      </c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  <c r="FF22" s="158"/>
      <c r="FG22" s="158"/>
      <c r="FH22" s="158"/>
      <c r="FI22" s="158"/>
      <c r="FJ22" s="158"/>
      <c r="FK22" s="158"/>
      <c r="FL22" s="158"/>
      <c r="FM22" s="158"/>
      <c r="FN22" s="158"/>
      <c r="FO22" s="158"/>
      <c r="FP22" s="158"/>
      <c r="FQ22" s="158"/>
      <c r="FR22" s="158"/>
      <c r="FS22" s="158"/>
      <c r="FT22" s="158"/>
      <c r="FU22" s="158"/>
      <c r="FV22" s="158"/>
      <c r="FW22" s="158"/>
      <c r="FX22" s="158"/>
      <c r="FY22" s="158"/>
      <c r="FZ22" s="158"/>
      <c r="GA22" s="158"/>
      <c r="GB22" s="158"/>
      <c r="GC22" s="158"/>
      <c r="GD22" s="158"/>
      <c r="GE22" s="158"/>
      <c r="GF22" s="158"/>
      <c r="GG22" s="158"/>
      <c r="GH22" s="158"/>
      <c r="GI22" s="158"/>
      <c r="GJ22" s="158"/>
      <c r="GK22" s="158"/>
      <c r="GL22" s="158"/>
      <c r="GM22" s="158"/>
      <c r="GN22" s="158"/>
      <c r="GO22" s="158"/>
      <c r="GP22" s="158"/>
      <c r="GQ22" s="158"/>
      <c r="GR22" s="158"/>
      <c r="GS22" s="158"/>
      <c r="GT22" s="158"/>
      <c r="GU22" s="158"/>
      <c r="GV22" s="158"/>
      <c r="GW22" s="158"/>
      <c r="GX22" s="158"/>
      <c r="GY22" s="158"/>
      <c r="GZ22" s="158"/>
      <c r="HA22" s="158"/>
      <c r="HB22" s="158"/>
      <c r="HC22" s="158"/>
      <c r="HD22" s="158"/>
      <c r="HE22" s="158"/>
      <c r="HF22" s="158"/>
      <c r="HG22" s="158"/>
      <c r="HH22" s="158"/>
      <c r="HI22" s="158"/>
      <c r="HJ22" s="158"/>
      <c r="HK22" s="158"/>
      <c r="HL22" s="158"/>
      <c r="HM22" s="158"/>
      <c r="HN22" s="158"/>
      <c r="HO22" s="158"/>
      <c r="HP22" s="158"/>
      <c r="HQ22" s="158"/>
      <c r="HR22" s="158"/>
      <c r="HS22" s="158"/>
      <c r="HT22" s="158"/>
      <c r="HU22" s="158"/>
      <c r="HV22" s="158"/>
      <c r="HW22" s="158"/>
      <c r="HX22" s="158"/>
      <c r="HY22" s="158"/>
      <c r="HZ22" s="158"/>
      <c r="IA22" s="158"/>
      <c r="IB22" s="158"/>
      <c r="IC22" s="158"/>
      <c r="ID22" s="158"/>
      <c r="IE22" s="158"/>
      <c r="IF22" s="158"/>
      <c r="IG22" s="158"/>
      <c r="IH22" s="158"/>
      <c r="II22" s="158"/>
      <c r="IJ22" s="158"/>
      <c r="IK22" s="158"/>
      <c r="IL22" s="158"/>
      <c r="IM22" s="158"/>
      <c r="IN22" s="158"/>
      <c r="IO22" s="158"/>
    </row>
    <row r="23" spans="1:249" s="159" customFormat="1" ht="30.75">
      <c r="A23" s="797"/>
      <c r="B23" s="1054"/>
      <c r="C23" s="155" t="s">
        <v>28</v>
      </c>
      <c r="D23" s="525"/>
      <c r="E23" s="527"/>
      <c r="F23" s="656">
        <f>+'3.1ผลงานคณะ'!F21</f>
        <v>0</v>
      </c>
      <c r="G23" s="656"/>
      <c r="H23" s="656"/>
      <c r="I23" s="656"/>
      <c r="J23" s="656"/>
      <c r="K23" s="656">
        <f>+'3.1ผลงานคณะ'!K21</f>
        <v>0</v>
      </c>
      <c r="L23" s="657"/>
      <c r="M23" s="657"/>
      <c r="N23" s="657"/>
      <c r="O23" s="657"/>
      <c r="P23" s="657"/>
      <c r="Q23" s="656"/>
      <c r="R23" s="656"/>
      <c r="S23" s="656"/>
      <c r="T23" s="658">
        <f>+'3.1ผลงานคณะ'!T21</f>
        <v>0</v>
      </c>
      <c r="U23" s="656"/>
      <c r="V23" s="656"/>
      <c r="W23" s="656"/>
      <c r="X23" s="656"/>
      <c r="Y23" s="658">
        <f>+'3.1ผลงานคณะ'!Y21</f>
        <v>0</v>
      </c>
      <c r="Z23" s="656"/>
      <c r="AA23" s="656"/>
      <c r="AB23" s="656"/>
      <c r="AC23" s="656"/>
      <c r="AD23" s="658">
        <f>+'3.1ผลงานคณะ'!AD21</f>
        <v>0</v>
      </c>
      <c r="AE23" s="656"/>
      <c r="AF23" s="656"/>
      <c r="AG23" s="656"/>
      <c r="AH23" s="656"/>
      <c r="AI23" s="658">
        <f>+'3.1ผลงานคณะ'!AI21</f>
        <v>0</v>
      </c>
      <c r="AJ23" s="656"/>
      <c r="AK23" s="656"/>
      <c r="AL23" s="656"/>
      <c r="AM23" s="656"/>
      <c r="AN23" s="658">
        <f>+'3.1ผลงานคณะ'!AN21</f>
        <v>0</v>
      </c>
      <c r="AO23" s="656"/>
      <c r="AP23" s="656"/>
      <c r="AQ23" s="656"/>
      <c r="AR23" s="656"/>
      <c r="AS23" s="658">
        <f>+'3.1ผลงานคณะ'!AS21</f>
        <v>0</v>
      </c>
      <c r="AT23" s="656"/>
      <c r="AU23" s="656"/>
      <c r="AV23" s="656"/>
      <c r="AW23" s="656"/>
      <c r="AX23" s="658">
        <f>+'3.1ผลงานคณะ'!AX21</f>
        <v>0</v>
      </c>
      <c r="AY23" s="656"/>
      <c r="AZ23" s="656"/>
      <c r="BA23" s="656"/>
      <c r="BB23" s="656"/>
      <c r="BC23" s="658">
        <f>+'3.1ผลงานคณะ'!BC21</f>
        <v>0</v>
      </c>
      <c r="BD23" s="656"/>
      <c r="BE23" s="656"/>
      <c r="BF23" s="656"/>
      <c r="BG23" s="656"/>
      <c r="BH23" s="658">
        <f>+'3.1ผลงานคณะ'!BH21</f>
        <v>0</v>
      </c>
      <c r="BI23" s="656"/>
      <c r="BJ23" s="656"/>
      <c r="BK23" s="656"/>
      <c r="BL23" s="656"/>
      <c r="BM23" s="578">
        <f>+BM20+BM21+BM22</f>
        <v>0</v>
      </c>
      <c r="BN23" s="587"/>
      <c r="BO23" s="578"/>
      <c r="BP23" s="578"/>
      <c r="BQ23" s="1089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8"/>
      <c r="FO23" s="158"/>
      <c r="FP23" s="158"/>
      <c r="FQ23" s="158"/>
      <c r="FR23" s="158"/>
      <c r="FS23" s="158"/>
      <c r="FT23" s="158"/>
      <c r="FU23" s="158"/>
      <c r="FV23" s="158"/>
      <c r="FW23" s="158"/>
      <c r="FX23" s="158"/>
      <c r="FY23" s="158"/>
      <c r="FZ23" s="158"/>
      <c r="GA23" s="158"/>
      <c r="GB23" s="158"/>
      <c r="GC23" s="158"/>
      <c r="GD23" s="158"/>
      <c r="GE23" s="158"/>
      <c r="GF23" s="158"/>
      <c r="GG23" s="158"/>
      <c r="GH23" s="158"/>
      <c r="GI23" s="158"/>
      <c r="GJ23" s="158"/>
      <c r="GK23" s="158"/>
      <c r="GL23" s="158"/>
      <c r="GM23" s="158"/>
      <c r="GN23" s="158"/>
      <c r="GO23" s="158"/>
      <c r="GP23" s="158"/>
      <c r="GQ23" s="158"/>
      <c r="GR23" s="158"/>
      <c r="GS23" s="158"/>
      <c r="GT23" s="158"/>
      <c r="GU23" s="158"/>
      <c r="GV23" s="158"/>
      <c r="GW23" s="158"/>
      <c r="GX23" s="158"/>
      <c r="GY23" s="158"/>
      <c r="GZ23" s="158"/>
      <c r="HA23" s="158"/>
      <c r="HB23" s="158"/>
      <c r="HC23" s="158"/>
      <c r="HD23" s="158"/>
      <c r="HE23" s="158"/>
      <c r="HF23" s="158"/>
      <c r="HG23" s="158"/>
      <c r="HH23" s="158"/>
      <c r="HI23" s="158"/>
      <c r="HJ23" s="158"/>
      <c r="HK23" s="158"/>
      <c r="HL23" s="158"/>
      <c r="HM23" s="158"/>
      <c r="HN23" s="158"/>
      <c r="HO23" s="158"/>
      <c r="HP23" s="158"/>
      <c r="HQ23" s="158"/>
      <c r="HR23" s="158"/>
      <c r="HS23" s="158"/>
      <c r="HT23" s="158"/>
      <c r="HU23" s="158"/>
      <c r="HV23" s="158"/>
      <c r="HW23" s="158"/>
      <c r="HX23" s="158"/>
      <c r="HY23" s="158"/>
      <c r="HZ23" s="158"/>
      <c r="IA23" s="158"/>
      <c r="IB23" s="158"/>
      <c r="IC23" s="158"/>
      <c r="ID23" s="158"/>
      <c r="IE23" s="158"/>
      <c r="IF23" s="158"/>
      <c r="IG23" s="158"/>
      <c r="IH23" s="158"/>
      <c r="II23" s="158"/>
      <c r="IJ23" s="158"/>
      <c r="IK23" s="158"/>
      <c r="IL23" s="158"/>
      <c r="IM23" s="158"/>
      <c r="IN23" s="158"/>
      <c r="IO23" s="158"/>
    </row>
    <row r="24" spans="1:249" s="795" customFormat="1" ht="34.5" hidden="1" customHeight="1">
      <c r="A24" s="799" t="s">
        <v>426</v>
      </c>
      <c r="B24" s="680" t="s">
        <v>427</v>
      </c>
      <c r="C24" s="528" t="s">
        <v>29</v>
      </c>
      <c r="D24" s="1051" t="s">
        <v>63</v>
      </c>
      <c r="E24" s="681" t="s">
        <v>26</v>
      </c>
      <c r="F24" s="662"/>
      <c r="G24" s="1069" t="e">
        <f>+G25</f>
        <v>#DIV/0!</v>
      </c>
      <c r="H24" s="1069" t="e">
        <f>+H25</f>
        <v>#DIV/0!</v>
      </c>
      <c r="I24" s="658" t="e">
        <f>IF(H24&lt;1.51,"ต้องปรับปรุงเร่งด่วน",IF(H24&lt;2.51,"ต้องปรับปรุง",IF(H24&lt;3.51,"พอใช้",IF(H24&lt;4.51,"ดี",IF(H24&gt;=4.51,"ดีมาก")))))</f>
        <v>#DIV/0!</v>
      </c>
      <c r="J24" s="658"/>
      <c r="K24" s="662"/>
      <c r="L24" s="1069" t="e">
        <f>+L25</f>
        <v>#DIV/0!</v>
      </c>
      <c r="M24" s="1069"/>
      <c r="N24" s="1069"/>
      <c r="O24" s="1069"/>
      <c r="P24" s="1069"/>
      <c r="Q24" s="1069" t="e">
        <f>+Q25</f>
        <v>#DIV/0!</v>
      </c>
      <c r="R24" s="658" t="e">
        <f>IF(Q24&lt;1.51,"ต้องปรับปรุงเร่งด่วน",IF(Q24&lt;2.51,"ต้องปรับปรุง",IF(Q24&lt;3.51,"พอใช้",IF(Q24&lt;4.51,"ดี",IF(Q24&gt;=4.51,"ดีมาก")))))</f>
        <v>#DIV/0!</v>
      </c>
      <c r="S24" s="658"/>
      <c r="T24" s="662"/>
      <c r="U24" s="1069" t="e">
        <f>+U25</f>
        <v>#DIV/0!</v>
      </c>
      <c r="V24" s="1069" t="e">
        <f>+V25</f>
        <v>#DIV/0!</v>
      </c>
      <c r="W24" s="658" t="e">
        <f>IF(V24&lt;1.51,"ต้องปรับปรุงเร่งด่วน",IF(V24&lt;2.51,"ต้องปรับปรุง",IF(V24&lt;3.51,"พอใช้",IF(V24&lt;4.51,"ดี",IF(V24&gt;=4.51,"ดีมาก")))))</f>
        <v>#DIV/0!</v>
      </c>
      <c r="X24" s="658"/>
      <c r="Y24" s="662"/>
      <c r="Z24" s="1069" t="e">
        <f>+Z25</f>
        <v>#DIV/0!</v>
      </c>
      <c r="AA24" s="1069" t="e">
        <f>+AA25</f>
        <v>#DIV/0!</v>
      </c>
      <c r="AB24" s="658" t="e">
        <f>IF(AA24&lt;1.51,"ต้องปรับปรุงเร่งด่วน",IF(AA24&lt;2.51,"ต้องปรับปรุง",IF(AA24&lt;3.51,"พอใช้",IF(AA24&lt;4.51,"ดี",IF(AA24&gt;=4.51,"ดีมาก")))))</f>
        <v>#DIV/0!</v>
      </c>
      <c r="AC24" s="658"/>
      <c r="AD24" s="662"/>
      <c r="AE24" s="1069" t="e">
        <f>+AE25</f>
        <v>#DIV/0!</v>
      </c>
      <c r="AF24" s="1069" t="e">
        <f>+AF25</f>
        <v>#DIV/0!</v>
      </c>
      <c r="AG24" s="658" t="e">
        <f>IF(AF24&lt;1.51,"ต้องปรับปรุงเร่งด่วน",IF(AF24&lt;2.51,"ต้องปรับปรุง",IF(AF24&lt;3.51,"พอใช้",IF(AF24&lt;4.51,"ดี",IF(AF24&gt;=4.51,"ดีมาก")))))</f>
        <v>#DIV/0!</v>
      </c>
      <c r="AH24" s="658"/>
      <c r="AI24" s="662"/>
      <c r="AJ24" s="1069" t="e">
        <f>+AJ25</f>
        <v>#DIV/0!</v>
      </c>
      <c r="AK24" s="1069" t="e">
        <f>+AK25</f>
        <v>#DIV/0!</v>
      </c>
      <c r="AL24" s="658" t="e">
        <f>IF(AK24&lt;1.51,"ต้องปรับปรุงเร่งด่วน",IF(AK24&lt;2.51,"ต้องปรับปรุง",IF(AK24&lt;3.51,"พอใช้",IF(AK24&lt;4.51,"ดี",IF(AK24&gt;=4.51,"ดีมาก")))))</f>
        <v>#DIV/0!</v>
      </c>
      <c r="AM24" s="658"/>
      <c r="AN24" s="662"/>
      <c r="AO24" s="1069" t="e">
        <f>+AO25</f>
        <v>#DIV/0!</v>
      </c>
      <c r="AP24" s="1069" t="e">
        <f>+AP25</f>
        <v>#DIV/0!</v>
      </c>
      <c r="AQ24" s="658" t="e">
        <f>IF(AP24&lt;1.51,"ต้องปรับปรุงเร่งด่วน",IF(AP24&lt;2.51,"ต้องปรับปรุง",IF(AP24&lt;3.51,"พอใช้",IF(AP24&lt;4.51,"ดี",IF(AP24&gt;=4.51,"ดีมาก")))))</f>
        <v>#DIV/0!</v>
      </c>
      <c r="AR24" s="658"/>
      <c r="AS24" s="662"/>
      <c r="AT24" s="1069" t="e">
        <f>+AT25</f>
        <v>#DIV/0!</v>
      </c>
      <c r="AU24" s="1069" t="e">
        <f>+AU25</f>
        <v>#DIV/0!</v>
      </c>
      <c r="AV24" s="658" t="e">
        <f>IF(AU24&lt;1.51,"ต้องปรับปรุงเร่งด่วน",IF(AU24&lt;2.51,"ต้องปรับปรุง",IF(AU24&lt;3.51,"พอใช้",IF(AU24&lt;4.51,"ดี",IF(AU24&gt;=4.51,"ดีมาก")))))</f>
        <v>#DIV/0!</v>
      </c>
      <c r="AW24" s="658"/>
      <c r="AX24" s="662"/>
      <c r="AY24" s="1069" t="e">
        <f>+AY25</f>
        <v>#DIV/0!</v>
      </c>
      <c r="AZ24" s="1070" t="e">
        <f>+AZ25</f>
        <v>#DIV/0!</v>
      </c>
      <c r="BA24" s="658" t="e">
        <f>IF(AZ24&lt;1.51,"ต้องปรับปรุงเร่งด่วน",IF(AZ24&lt;2.51,"ต้องปรับปรุง",IF(AZ24&lt;3.51,"พอใช้",IF(AZ24&lt;4.51,"ดี",IF(AZ24&gt;=4.51,"ดีมาก")))))</f>
        <v>#DIV/0!</v>
      </c>
      <c r="BB24" s="658"/>
      <c r="BC24" s="662"/>
      <c r="BD24" s="1069" t="e">
        <f>+BD25</f>
        <v>#DIV/0!</v>
      </c>
      <c r="BE24" s="1069" t="e">
        <f>+BE25</f>
        <v>#DIV/0!</v>
      </c>
      <c r="BF24" s="658" t="e">
        <f>IF(BE24&lt;1.51,"ต้องปรับปรุงเร่งด่วน",IF(BE24&lt;2.51,"ต้องปรับปรุง",IF(BE24&lt;3.51,"พอใช้",IF(BE24&lt;4.51,"ดี",IF(BE24&gt;=4.51,"ดีมาก")))))</f>
        <v>#DIV/0!</v>
      </c>
      <c r="BG24" s="658"/>
      <c r="BH24" s="662"/>
      <c r="BI24" s="1069" t="e">
        <f>+BI25</f>
        <v>#DIV/0!</v>
      </c>
      <c r="BJ24" s="1069" t="e">
        <f>+BJ25</f>
        <v>#DIV/0!</v>
      </c>
      <c r="BK24" s="658" t="e">
        <f>IF(BJ24&lt;1.51,"ต้องปรับปรุงเร่งด่วน",IF(BJ24&lt;2.51,"ต้องปรับปรุง",IF(BJ24&lt;3.51,"พอใช้",IF(BJ24&lt;4.51,"ดี",IF(BJ24&gt;=4.51,"ดีมาก")))))</f>
        <v>#DIV/0!</v>
      </c>
      <c r="BL24" s="505"/>
      <c r="BM24" s="1105"/>
      <c r="BN24" s="1106" t="e">
        <f>+BN25</f>
        <v>#DIV/0!</v>
      </c>
      <c r="BO24" s="1106" t="e">
        <f>+BO25</f>
        <v>#DIV/0!</v>
      </c>
      <c r="BP24" s="567" t="e">
        <f>IF(BO24&lt;1.51,"ต้องปรับปรุงเร่งด่วน",IF(BO24&lt;2.51,"ต้องปรับปรุง",IF(BO24&lt;3.51,"พอใช้",IF(BO24&lt;4.51,"ดี",IF(BO24&gt;=4.51,"ดีมาก")))))</f>
        <v>#DIV/0!</v>
      </c>
      <c r="BQ24" s="1088" t="e">
        <f>IF(BN24&gt;=BL24,"/",IF(BN24&lt;BL24,"X"))</f>
        <v>#DIV/0!</v>
      </c>
      <c r="BR24" s="794"/>
      <c r="BS24" s="794"/>
      <c r="BT24" s="794"/>
      <c r="BU24" s="794"/>
      <c r="BV24" s="794"/>
      <c r="BW24" s="794"/>
      <c r="BX24" s="794"/>
      <c r="BY24" s="794"/>
      <c r="BZ24" s="794"/>
      <c r="CA24" s="794"/>
      <c r="CB24" s="794"/>
      <c r="CC24" s="794"/>
      <c r="CD24" s="794"/>
      <c r="CE24" s="794"/>
      <c r="CF24" s="794"/>
      <c r="CG24" s="794"/>
      <c r="CH24" s="794"/>
      <c r="CI24" s="794"/>
      <c r="CJ24" s="794"/>
      <c r="CK24" s="794"/>
      <c r="CL24" s="794"/>
      <c r="CM24" s="794"/>
      <c r="CN24" s="794"/>
      <c r="CO24" s="794"/>
      <c r="CP24" s="794"/>
      <c r="CQ24" s="794"/>
      <c r="CR24" s="794"/>
      <c r="CS24" s="794"/>
      <c r="CT24" s="794"/>
      <c r="CU24" s="794"/>
      <c r="CV24" s="794"/>
      <c r="CW24" s="794"/>
      <c r="CX24" s="794"/>
      <c r="CY24" s="794"/>
      <c r="CZ24" s="794"/>
      <c r="DA24" s="794"/>
      <c r="DB24" s="794"/>
      <c r="DC24" s="794"/>
      <c r="DD24" s="794"/>
      <c r="DE24" s="794"/>
      <c r="DF24" s="794"/>
      <c r="DG24" s="794"/>
      <c r="DH24" s="794"/>
      <c r="DI24" s="794"/>
      <c r="DJ24" s="794"/>
      <c r="DK24" s="794"/>
      <c r="DL24" s="794"/>
      <c r="DM24" s="794"/>
      <c r="DN24" s="794"/>
      <c r="DO24" s="794"/>
      <c r="DP24" s="794"/>
      <c r="DQ24" s="794"/>
      <c r="DR24" s="794"/>
      <c r="DS24" s="794"/>
      <c r="DT24" s="794"/>
      <c r="DU24" s="794"/>
      <c r="DV24" s="794"/>
      <c r="DW24" s="794"/>
      <c r="DX24" s="794"/>
      <c r="DY24" s="794"/>
      <c r="DZ24" s="794"/>
      <c r="EA24" s="794"/>
      <c r="EB24" s="794"/>
      <c r="EC24" s="794"/>
      <c r="ED24" s="794"/>
      <c r="EE24" s="794"/>
      <c r="EF24" s="794"/>
      <c r="EG24" s="794"/>
      <c r="EH24" s="794"/>
      <c r="EI24" s="794"/>
      <c r="EJ24" s="794"/>
      <c r="EK24" s="794"/>
      <c r="EL24" s="794"/>
      <c r="EM24" s="794"/>
      <c r="EN24" s="794"/>
      <c r="EO24" s="794"/>
      <c r="EP24" s="794"/>
      <c r="EQ24" s="794"/>
      <c r="ER24" s="794"/>
      <c r="ES24" s="794"/>
      <c r="ET24" s="794"/>
      <c r="EU24" s="794"/>
      <c r="EV24" s="794"/>
      <c r="EW24" s="794"/>
      <c r="EX24" s="794"/>
      <c r="EY24" s="794"/>
      <c r="EZ24" s="794"/>
      <c r="FA24" s="794"/>
      <c r="FB24" s="794"/>
      <c r="FC24" s="794"/>
      <c r="FD24" s="794"/>
      <c r="FE24" s="794"/>
      <c r="FF24" s="794"/>
      <c r="FG24" s="794"/>
      <c r="FH24" s="794"/>
      <c r="FI24" s="794"/>
      <c r="FJ24" s="794"/>
      <c r="FK24" s="794"/>
      <c r="FL24" s="794"/>
      <c r="FM24" s="794"/>
      <c r="FN24" s="794"/>
      <c r="FO24" s="794"/>
      <c r="FP24" s="794"/>
      <c r="FQ24" s="794"/>
      <c r="FR24" s="794"/>
      <c r="FS24" s="794"/>
      <c r="FT24" s="794"/>
      <c r="FU24" s="794"/>
      <c r="FV24" s="794"/>
      <c r="FW24" s="794"/>
      <c r="FX24" s="794"/>
      <c r="FY24" s="794"/>
      <c r="FZ24" s="794"/>
      <c r="GA24" s="794"/>
      <c r="GB24" s="794"/>
      <c r="GC24" s="794"/>
      <c r="GD24" s="794"/>
      <c r="GE24" s="794"/>
      <c r="GF24" s="794"/>
      <c r="GG24" s="794"/>
      <c r="GH24" s="794"/>
      <c r="GI24" s="794"/>
      <c r="GJ24" s="794"/>
      <c r="GK24" s="794"/>
      <c r="GL24" s="794"/>
      <c r="GM24" s="794"/>
      <c r="GN24" s="794"/>
      <c r="GO24" s="794"/>
      <c r="GP24" s="794"/>
      <c r="GQ24" s="794"/>
      <c r="GR24" s="794"/>
      <c r="GS24" s="794"/>
      <c r="GT24" s="794"/>
      <c r="GU24" s="794"/>
      <c r="GV24" s="794"/>
      <c r="GW24" s="794"/>
      <c r="GX24" s="794"/>
      <c r="GY24" s="794"/>
      <c r="GZ24" s="794"/>
      <c r="HA24" s="794"/>
      <c r="HB24" s="794"/>
      <c r="HC24" s="794"/>
      <c r="HD24" s="794"/>
      <c r="HE24" s="794"/>
      <c r="HF24" s="794"/>
      <c r="HG24" s="794"/>
      <c r="HH24" s="794"/>
      <c r="HI24" s="794"/>
      <c r="HJ24" s="794"/>
      <c r="HK24" s="794"/>
      <c r="HL24" s="794"/>
      <c r="HM24" s="794"/>
      <c r="HN24" s="794"/>
      <c r="HO24" s="794"/>
      <c r="HP24" s="794"/>
      <c r="HQ24" s="794"/>
      <c r="HR24" s="794"/>
      <c r="HS24" s="794"/>
      <c r="HT24" s="794"/>
      <c r="HU24" s="794"/>
      <c r="HV24" s="794"/>
      <c r="HW24" s="794"/>
      <c r="HX24" s="794"/>
      <c r="HY24" s="794"/>
      <c r="HZ24" s="794"/>
      <c r="IA24" s="794"/>
      <c r="IB24" s="794"/>
      <c r="IC24" s="794"/>
      <c r="ID24" s="794"/>
      <c r="IE24" s="794"/>
      <c r="IF24" s="794"/>
      <c r="IG24" s="794"/>
      <c r="IH24" s="794"/>
      <c r="II24" s="794"/>
      <c r="IJ24" s="794"/>
      <c r="IK24" s="794"/>
      <c r="IL24" s="794"/>
      <c r="IM24" s="794"/>
      <c r="IN24" s="794"/>
      <c r="IO24" s="794"/>
    </row>
    <row r="25" spans="1:249" s="1140" customFormat="1" ht="27.75" customHeight="1">
      <c r="A25" s="1133"/>
      <c r="B25" s="1134">
        <v>1.3</v>
      </c>
      <c r="C25" s="1135" t="s">
        <v>29</v>
      </c>
      <c r="D25" s="1136"/>
      <c r="E25" s="1134"/>
      <c r="F25" s="660">
        <f>+'3.1ผลงานคณะ'!F22</f>
        <v>0</v>
      </c>
      <c r="G25" s="1101" t="e">
        <f>+'3.1ผลงานคณะ'!G22</f>
        <v>#DIV/0!</v>
      </c>
      <c r="H25" s="1101" t="e">
        <f>+'3.1ผลงานคณะ'!H22</f>
        <v>#DIV/0!</v>
      </c>
      <c r="I25" s="660" t="e">
        <f>+'3.1ผลงานคณะ'!I22</f>
        <v>#DIV/0!</v>
      </c>
      <c r="J25" s="660">
        <f>+'3.1ผลงานคณะ'!J22</f>
        <v>20</v>
      </c>
      <c r="K25" s="660">
        <f>+'3.1ผลงานคณะ'!K22</f>
        <v>0</v>
      </c>
      <c r="L25" s="1101" t="e">
        <f>+'3.1ผลงานคณะ'!L22</f>
        <v>#DIV/0!</v>
      </c>
      <c r="M25" s="1101">
        <f>+'3.1ผลงานคณะ'!M22</f>
        <v>0</v>
      </c>
      <c r="N25" s="1101">
        <f>+'3.1ผลงานคณะ'!N22</f>
        <v>0</v>
      </c>
      <c r="O25" s="1101">
        <f>+'3.1ผลงานคณะ'!O22</f>
        <v>0</v>
      </c>
      <c r="P25" s="1101">
        <f>+'3.1ผลงานคณะ'!P22</f>
        <v>0</v>
      </c>
      <c r="Q25" s="1101" t="e">
        <f>+'3.1ผลงานคณะ'!Q22</f>
        <v>#DIV/0!</v>
      </c>
      <c r="R25" s="660" t="e">
        <f>+'3.1ผลงานคณะ'!R22</f>
        <v>#DIV/0!</v>
      </c>
      <c r="S25" s="660">
        <f>+'3.1ผลงานคณะ'!S22</f>
        <v>9.09</v>
      </c>
      <c r="T25" s="660">
        <f>+'3.1ผลงานคณะ'!T22</f>
        <v>0</v>
      </c>
      <c r="U25" s="1101" t="e">
        <f>+'3.1ผลงานคณะ'!U22</f>
        <v>#DIV/0!</v>
      </c>
      <c r="V25" s="1101" t="e">
        <f>+'3.1ผลงานคณะ'!V22</f>
        <v>#DIV/0!</v>
      </c>
      <c r="W25" s="660" t="e">
        <f>+'3.1ผลงานคณะ'!W22</f>
        <v>#DIV/0!</v>
      </c>
      <c r="X25" s="660">
        <f>+'3.1ผลงานคณะ'!X22</f>
        <v>42.75</v>
      </c>
      <c r="Y25" s="660">
        <f>+'3.1ผลงานคณะ'!Y22</f>
        <v>0</v>
      </c>
      <c r="Z25" s="1101" t="e">
        <f>+'3.1ผลงานคณะ'!Z22</f>
        <v>#DIV/0!</v>
      </c>
      <c r="AA25" s="1101" t="e">
        <f>+'3.1ผลงานคณะ'!AA22</f>
        <v>#DIV/0!</v>
      </c>
      <c r="AB25" s="660" t="e">
        <f>+'3.1ผลงานคณะ'!AB22</f>
        <v>#DIV/0!</v>
      </c>
      <c r="AC25" s="660">
        <f>+'3.1ผลงานคณะ'!AC22</f>
        <v>60</v>
      </c>
      <c r="AD25" s="660">
        <f>+'3.1ผลงานคณะ'!AD22</f>
        <v>0</v>
      </c>
      <c r="AE25" s="1101" t="e">
        <f>+'3.1ผลงานคณะ'!AE22</f>
        <v>#DIV/0!</v>
      </c>
      <c r="AF25" s="660" t="e">
        <f>+'3.1ผลงานคณะ'!AF22</f>
        <v>#DIV/0!</v>
      </c>
      <c r="AG25" s="660" t="e">
        <f>+'3.1ผลงานคณะ'!AG22</f>
        <v>#DIV/0!</v>
      </c>
      <c r="AH25" s="660">
        <f>+'3.1ผลงานคณะ'!AH22</f>
        <v>50.41</v>
      </c>
      <c r="AI25" s="660">
        <f>+'3.1ผลงานคณะ'!AI22</f>
        <v>0</v>
      </c>
      <c r="AJ25" s="1101" t="e">
        <f>+'3.1ผลงานคณะ'!AJ22</f>
        <v>#DIV/0!</v>
      </c>
      <c r="AK25" s="1101" t="e">
        <f>+'3.1ผลงานคณะ'!AK22</f>
        <v>#DIV/0!</v>
      </c>
      <c r="AL25" s="660" t="e">
        <f>+'3.1ผลงานคณะ'!AL22</f>
        <v>#DIV/0!</v>
      </c>
      <c r="AM25" s="660">
        <f>+'3.1ผลงานคณะ'!AM22</f>
        <v>35</v>
      </c>
      <c r="AN25" s="660">
        <f>+'3.1ผลงานคณะ'!AN22</f>
        <v>0</v>
      </c>
      <c r="AO25" s="1101" t="e">
        <f>+'3.1ผลงานคณะ'!AO22</f>
        <v>#DIV/0!</v>
      </c>
      <c r="AP25" s="1101" t="e">
        <f>+'3.1ผลงานคณะ'!AP22</f>
        <v>#DIV/0!</v>
      </c>
      <c r="AQ25" s="660" t="e">
        <f>+'3.1ผลงานคณะ'!AQ22</f>
        <v>#DIV/0!</v>
      </c>
      <c r="AR25" s="660">
        <f>+'3.1ผลงานคณะ'!AR22</f>
        <v>19</v>
      </c>
      <c r="AS25" s="660">
        <f>+'3.1ผลงานคณะ'!AS22</f>
        <v>0</v>
      </c>
      <c r="AT25" s="1101" t="e">
        <f>+'3.1ผลงานคณะ'!AT22</f>
        <v>#DIV/0!</v>
      </c>
      <c r="AU25" s="1101" t="e">
        <f>+'3.1ผลงานคณะ'!AU22</f>
        <v>#DIV/0!</v>
      </c>
      <c r="AV25" s="660" t="e">
        <f>+'3.1ผลงานคณะ'!AV22</f>
        <v>#DIV/0!</v>
      </c>
      <c r="AW25" s="660">
        <f>+'3.1ผลงานคณะ'!AW22</f>
        <v>9.7899999999999991</v>
      </c>
      <c r="AX25" s="660">
        <f>+'3.1ผลงานคณะ'!AX22</f>
        <v>0</v>
      </c>
      <c r="AY25" s="1101" t="e">
        <f>+'3.1ผลงานคณะ'!AY22</f>
        <v>#DIV/0!</v>
      </c>
      <c r="AZ25" s="1101" t="e">
        <f>+'3.1ผลงานคณะ'!AZ22</f>
        <v>#DIV/0!</v>
      </c>
      <c r="BA25" s="660" t="e">
        <f>+'3.1ผลงานคณะ'!BA22</f>
        <v>#DIV/0!</v>
      </c>
      <c r="BB25" s="660">
        <f>+'3.1ผลงานคณะ'!BB22</f>
        <v>13.04</v>
      </c>
      <c r="BC25" s="660">
        <f>+'3.1ผลงานคณะ'!BC22</f>
        <v>0</v>
      </c>
      <c r="BD25" s="1101" t="e">
        <f>+'3.1ผลงานคณะ'!BD22</f>
        <v>#DIV/0!</v>
      </c>
      <c r="BE25" s="1101" t="e">
        <f>+'3.1ผลงานคณะ'!BE22</f>
        <v>#DIV/0!</v>
      </c>
      <c r="BF25" s="660" t="e">
        <f>+'3.1ผลงานคณะ'!BF22</f>
        <v>#DIV/0!</v>
      </c>
      <c r="BG25" s="660">
        <f>+'3.1ผลงานคณะ'!BG22</f>
        <v>6.25</v>
      </c>
      <c r="BH25" s="660">
        <f>+'3.1ผลงานคณะ'!BH22</f>
        <v>0</v>
      </c>
      <c r="BI25" s="660" t="e">
        <f>+'3.1ผลงานคณะ'!BI22</f>
        <v>#DIV/0!</v>
      </c>
      <c r="BJ25" s="1101" t="e">
        <f>+'3.1ผลงานคณะ'!BJ22</f>
        <v>#DIV/0!</v>
      </c>
      <c r="BK25" s="660" t="e">
        <f>+'3.1ผลงานคณะ'!BK22</f>
        <v>#DIV/0!</v>
      </c>
      <c r="BL25" s="1101">
        <f>+'1.เป้าหมาย'!B30</f>
        <v>32</v>
      </c>
      <c r="BM25" s="1137">
        <f>+BM27+BM28+BM29</f>
        <v>0</v>
      </c>
      <c r="BN25" s="1101" t="e">
        <f>+BM25*100/BM31</f>
        <v>#DIV/0!</v>
      </c>
      <c r="BO25" s="1101" t="e">
        <f>+IF(BN25&lt;60,BN25*5/60,IF(BN25&gt;=60,5))</f>
        <v>#DIV/0!</v>
      </c>
      <c r="BP25" s="1101" t="e">
        <f>+BP24</f>
        <v>#DIV/0!</v>
      </c>
      <c r="BQ25" s="1098" t="e">
        <f>IF(BN25&gt;=BL25,"/",IF(BN25&lt;BL25,"X"))</f>
        <v>#DIV/0!</v>
      </c>
      <c r="BR25" s="1138" t="e">
        <f>+BN25</f>
        <v>#DIV/0!</v>
      </c>
      <c r="BS25" s="1139"/>
      <c r="BT25" s="1139"/>
      <c r="BU25" s="1139"/>
      <c r="BV25" s="1139"/>
      <c r="BW25" s="1139"/>
      <c r="BX25" s="1139"/>
      <c r="BY25" s="1139"/>
      <c r="BZ25" s="1139"/>
      <c r="CA25" s="1139"/>
      <c r="CB25" s="1139"/>
      <c r="CC25" s="1139"/>
      <c r="CD25" s="1139"/>
      <c r="CE25" s="1139"/>
      <c r="CF25" s="1139"/>
      <c r="CG25" s="1139"/>
      <c r="CH25" s="1139"/>
      <c r="CI25" s="1139"/>
      <c r="CJ25" s="1139"/>
      <c r="CK25" s="1139"/>
      <c r="CL25" s="1139"/>
      <c r="CM25" s="1139"/>
      <c r="CN25" s="1139"/>
      <c r="CO25" s="1139"/>
      <c r="CP25" s="1139"/>
      <c r="CQ25" s="1139"/>
      <c r="CR25" s="1139"/>
      <c r="CS25" s="1139"/>
      <c r="CT25" s="1139"/>
      <c r="CU25" s="1139"/>
      <c r="CV25" s="1139"/>
      <c r="CW25" s="1139"/>
      <c r="CX25" s="1139"/>
      <c r="CY25" s="1139"/>
      <c r="CZ25" s="1139"/>
      <c r="DA25" s="1139"/>
      <c r="DB25" s="1139"/>
      <c r="DC25" s="1139"/>
      <c r="DD25" s="1139"/>
      <c r="DE25" s="1139"/>
      <c r="DF25" s="1139"/>
      <c r="DG25" s="1139"/>
      <c r="DH25" s="1139"/>
      <c r="DI25" s="1139"/>
      <c r="DJ25" s="1139"/>
      <c r="DK25" s="1139"/>
      <c r="DL25" s="1139"/>
      <c r="DM25" s="1139"/>
      <c r="DN25" s="1139"/>
      <c r="DO25" s="1139"/>
      <c r="DP25" s="1139"/>
      <c r="DQ25" s="1139"/>
      <c r="DR25" s="1139"/>
      <c r="DS25" s="1139"/>
      <c r="DT25" s="1139"/>
      <c r="DU25" s="1139"/>
      <c r="DV25" s="1139"/>
      <c r="DW25" s="1139"/>
      <c r="DX25" s="1139"/>
      <c r="DY25" s="1139"/>
      <c r="DZ25" s="1139"/>
      <c r="EA25" s="1139"/>
      <c r="EB25" s="1139"/>
      <c r="EC25" s="1139"/>
      <c r="ED25" s="1139"/>
      <c r="EE25" s="1139"/>
      <c r="EF25" s="1139"/>
      <c r="EG25" s="1139"/>
      <c r="EH25" s="1139"/>
      <c r="EI25" s="1139"/>
      <c r="EJ25" s="1139"/>
      <c r="EK25" s="1139"/>
      <c r="EL25" s="1139"/>
      <c r="EM25" s="1139"/>
      <c r="EN25" s="1139"/>
      <c r="EO25" s="1139"/>
      <c r="EP25" s="1139"/>
      <c r="EQ25" s="1139"/>
      <c r="ER25" s="1139"/>
      <c r="ES25" s="1139"/>
      <c r="ET25" s="1139"/>
      <c r="EU25" s="1139"/>
      <c r="EV25" s="1139"/>
      <c r="EW25" s="1139"/>
      <c r="EX25" s="1139"/>
      <c r="EY25" s="1139"/>
      <c r="EZ25" s="1139"/>
      <c r="FA25" s="1139"/>
      <c r="FB25" s="1139"/>
      <c r="FC25" s="1139"/>
      <c r="FD25" s="1139"/>
      <c r="FE25" s="1139"/>
      <c r="FF25" s="1139"/>
      <c r="FG25" s="1139"/>
      <c r="FH25" s="1139"/>
      <c r="FI25" s="1139"/>
      <c r="FJ25" s="1139"/>
      <c r="FK25" s="1139"/>
      <c r="FL25" s="1139"/>
      <c r="FM25" s="1139"/>
      <c r="FN25" s="1139"/>
      <c r="FO25" s="1139"/>
      <c r="FP25" s="1139"/>
      <c r="FQ25" s="1139"/>
      <c r="FR25" s="1139"/>
      <c r="FS25" s="1139"/>
      <c r="FT25" s="1139"/>
      <c r="FU25" s="1139"/>
      <c r="FV25" s="1139"/>
      <c r="FW25" s="1139"/>
      <c r="FX25" s="1139"/>
      <c r="FY25" s="1139"/>
      <c r="FZ25" s="1139"/>
      <c r="GA25" s="1139"/>
      <c r="GB25" s="1139"/>
      <c r="GC25" s="1139"/>
      <c r="GD25" s="1139"/>
      <c r="GE25" s="1139"/>
      <c r="GF25" s="1139"/>
      <c r="GG25" s="1139"/>
      <c r="GH25" s="1139"/>
      <c r="GI25" s="1139"/>
      <c r="GJ25" s="1139"/>
      <c r="GK25" s="1139"/>
      <c r="GL25" s="1139"/>
      <c r="GM25" s="1139"/>
      <c r="GN25" s="1139"/>
      <c r="GO25" s="1139"/>
      <c r="GP25" s="1139"/>
      <c r="GQ25" s="1139"/>
      <c r="GR25" s="1139"/>
      <c r="GS25" s="1139"/>
      <c r="GT25" s="1139"/>
      <c r="GU25" s="1139"/>
      <c r="GV25" s="1139"/>
      <c r="GW25" s="1139"/>
      <c r="GX25" s="1139"/>
      <c r="GY25" s="1139"/>
      <c r="GZ25" s="1139"/>
      <c r="HA25" s="1139"/>
      <c r="HB25" s="1139"/>
      <c r="HC25" s="1139"/>
      <c r="HD25" s="1139"/>
      <c r="HE25" s="1139"/>
      <c r="HF25" s="1139"/>
      <c r="HG25" s="1139"/>
      <c r="HH25" s="1139"/>
      <c r="HI25" s="1139"/>
      <c r="HJ25" s="1139"/>
      <c r="HK25" s="1139"/>
      <c r="HL25" s="1139"/>
      <c r="HM25" s="1139"/>
      <c r="HN25" s="1139"/>
      <c r="HO25" s="1139"/>
      <c r="HP25" s="1139"/>
      <c r="HQ25" s="1139"/>
      <c r="HR25" s="1139"/>
      <c r="HS25" s="1139"/>
      <c r="HT25" s="1139"/>
      <c r="HU25" s="1139"/>
      <c r="HV25" s="1139"/>
      <c r="HW25" s="1139"/>
      <c r="HX25" s="1139"/>
      <c r="HY25" s="1139"/>
      <c r="HZ25" s="1139"/>
      <c r="IA25" s="1139"/>
      <c r="IB25" s="1139"/>
      <c r="IC25" s="1139"/>
      <c r="ID25" s="1139"/>
      <c r="IE25" s="1139"/>
      <c r="IF25" s="1139"/>
      <c r="IG25" s="1139"/>
      <c r="IH25" s="1139"/>
      <c r="II25" s="1139"/>
      <c r="IJ25" s="1139"/>
      <c r="IK25" s="1139"/>
      <c r="IL25" s="1139"/>
      <c r="IM25" s="1139"/>
      <c r="IN25" s="1139"/>
      <c r="IO25" s="1139"/>
    </row>
    <row r="26" spans="1:249" s="159" customFormat="1" ht="30.75" customHeight="1">
      <c r="A26" s="797"/>
      <c r="B26" s="1054"/>
      <c r="C26" s="798" t="s">
        <v>507</v>
      </c>
      <c r="D26" s="1051"/>
      <c r="E26" s="547"/>
      <c r="F26" s="656">
        <f>+'3.1ผลงานคณะ'!F23</f>
        <v>0</v>
      </c>
      <c r="G26" s="710"/>
      <c r="H26" s="710"/>
      <c r="I26" s="656"/>
      <c r="J26" s="656"/>
      <c r="K26" s="656">
        <f>+'3.1ผลงานคณะ'!K23</f>
        <v>0</v>
      </c>
      <c r="L26" s="710"/>
      <c r="M26" s="710"/>
      <c r="N26" s="710"/>
      <c r="O26" s="710"/>
      <c r="P26" s="710"/>
      <c r="Q26" s="710"/>
      <c r="R26" s="656"/>
      <c r="S26" s="656"/>
      <c r="T26" s="656">
        <f>+'3.1ผลงานคณะ'!T23</f>
        <v>0</v>
      </c>
      <c r="U26" s="710"/>
      <c r="V26" s="710"/>
      <c r="W26" s="656"/>
      <c r="X26" s="656"/>
      <c r="Y26" s="656">
        <f>+'3.1ผลงานคณะ'!Y23</f>
        <v>0</v>
      </c>
      <c r="Z26" s="656"/>
      <c r="AA26" s="656"/>
      <c r="AB26" s="656"/>
      <c r="AC26" s="656"/>
      <c r="AD26" s="656">
        <f>+'3.1ผลงานคณะ'!AD23</f>
        <v>0</v>
      </c>
      <c r="AE26" s="656"/>
      <c r="AF26" s="656"/>
      <c r="AG26" s="656"/>
      <c r="AH26" s="656"/>
      <c r="AI26" s="656">
        <f>+'3.1ผลงานคณะ'!AI23</f>
        <v>0</v>
      </c>
      <c r="AJ26" s="656"/>
      <c r="AK26" s="656"/>
      <c r="AL26" s="656"/>
      <c r="AM26" s="656"/>
      <c r="AN26" s="656">
        <f>+'3.1ผลงานคณะ'!AN23</f>
        <v>0</v>
      </c>
      <c r="AO26" s="656"/>
      <c r="AP26" s="656"/>
      <c r="AQ26" s="656"/>
      <c r="AR26" s="656"/>
      <c r="AS26" s="656">
        <f>+'3.1ผลงานคณะ'!AS23</f>
        <v>0</v>
      </c>
      <c r="AT26" s="656"/>
      <c r="AU26" s="656"/>
      <c r="AV26" s="656"/>
      <c r="AW26" s="656"/>
      <c r="AX26" s="656">
        <f>+'3.1ผลงานคณะ'!AX23</f>
        <v>0</v>
      </c>
      <c r="AY26" s="656"/>
      <c r="AZ26" s="656"/>
      <c r="BA26" s="656"/>
      <c r="BB26" s="656"/>
      <c r="BC26" s="656">
        <f>+'3.1ผลงานคณะ'!BC23</f>
        <v>0</v>
      </c>
      <c r="BD26" s="656"/>
      <c r="BE26" s="656"/>
      <c r="BF26" s="656"/>
      <c r="BG26" s="656"/>
      <c r="BH26" s="656">
        <f>+'3.1ผลงานคณะ'!BH23</f>
        <v>0</v>
      </c>
      <c r="BI26" s="656"/>
      <c r="BJ26" s="656"/>
      <c r="BK26" s="656"/>
      <c r="BL26" s="656"/>
      <c r="BM26" s="594">
        <f>+BM27+BM28+BM29</f>
        <v>0</v>
      </c>
      <c r="BN26" s="216"/>
      <c r="BO26" s="583"/>
      <c r="BP26" s="583"/>
      <c r="BQ26" s="147"/>
      <c r="BR26" s="803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8"/>
      <c r="FP26" s="158"/>
      <c r="FQ26" s="158"/>
      <c r="FR26" s="158"/>
      <c r="FS26" s="158"/>
      <c r="FT26" s="158"/>
      <c r="FU26" s="158"/>
      <c r="FV26" s="158"/>
      <c r="FW26" s="158"/>
      <c r="FX26" s="158"/>
      <c r="FY26" s="158"/>
      <c r="FZ26" s="158"/>
      <c r="GA26" s="158"/>
      <c r="GB26" s="158"/>
      <c r="GC26" s="158"/>
      <c r="GD26" s="158"/>
      <c r="GE26" s="158"/>
      <c r="GF26" s="158"/>
      <c r="GG26" s="158"/>
      <c r="GH26" s="158"/>
      <c r="GI26" s="158"/>
      <c r="GJ26" s="158"/>
      <c r="GK26" s="158"/>
      <c r="GL26" s="158"/>
      <c r="GM26" s="158"/>
      <c r="GN26" s="158"/>
      <c r="GO26" s="158"/>
      <c r="GP26" s="158"/>
      <c r="GQ26" s="158"/>
      <c r="GR26" s="158"/>
      <c r="GS26" s="158"/>
      <c r="GT26" s="158"/>
      <c r="GU26" s="158"/>
      <c r="GV26" s="158"/>
      <c r="GW26" s="158"/>
      <c r="GX26" s="158"/>
      <c r="GY26" s="158"/>
      <c r="GZ26" s="158"/>
      <c r="HA26" s="158"/>
      <c r="HB26" s="158"/>
      <c r="HC26" s="158"/>
      <c r="HD26" s="158"/>
      <c r="HE26" s="158"/>
      <c r="HF26" s="158"/>
      <c r="HG26" s="158"/>
      <c r="HH26" s="158"/>
      <c r="HI26" s="158"/>
      <c r="HJ26" s="158"/>
      <c r="HK26" s="158"/>
      <c r="HL26" s="158"/>
      <c r="HM26" s="158"/>
      <c r="HN26" s="158"/>
      <c r="HO26" s="158"/>
      <c r="HP26" s="158"/>
      <c r="HQ26" s="158"/>
      <c r="HR26" s="158"/>
      <c r="HS26" s="158"/>
      <c r="HT26" s="158"/>
      <c r="HU26" s="158"/>
      <c r="HV26" s="158"/>
      <c r="HW26" s="158"/>
      <c r="HX26" s="158"/>
      <c r="HY26" s="158"/>
      <c r="HZ26" s="158"/>
      <c r="IA26" s="158"/>
      <c r="IB26" s="158"/>
      <c r="IC26" s="158"/>
      <c r="ID26" s="158"/>
      <c r="IE26" s="158"/>
      <c r="IF26" s="158"/>
      <c r="IG26" s="158"/>
      <c r="IH26" s="158"/>
      <c r="II26" s="158"/>
      <c r="IJ26" s="158"/>
      <c r="IK26" s="158"/>
      <c r="IL26" s="158"/>
      <c r="IM26" s="158"/>
      <c r="IN26" s="158"/>
      <c r="IO26" s="158"/>
    </row>
    <row r="27" spans="1:249" s="159" customFormat="1" ht="30.75">
      <c r="A27" s="797"/>
      <c r="B27" s="1054"/>
      <c r="C27" s="798" t="s">
        <v>87</v>
      </c>
      <c r="D27" s="525"/>
      <c r="E27" s="527"/>
      <c r="F27" s="656">
        <f>+'3.1ผลงานคณะ'!F24</f>
        <v>0</v>
      </c>
      <c r="G27" s="656"/>
      <c r="H27" s="656"/>
      <c r="I27" s="656"/>
      <c r="J27" s="656"/>
      <c r="K27" s="656">
        <f>+'3.1ผลงานคณะ'!K24</f>
        <v>0</v>
      </c>
      <c r="L27" s="656"/>
      <c r="M27" s="656"/>
      <c r="N27" s="656"/>
      <c r="O27" s="656"/>
      <c r="P27" s="656">
        <f>+'3.1ผลงานคณะ'!P24</f>
        <v>0</v>
      </c>
      <c r="Q27" s="656"/>
      <c r="R27" s="656"/>
      <c r="S27" s="656"/>
      <c r="T27" s="656">
        <f>+'3.1ผลงานคณะ'!T24</f>
        <v>0</v>
      </c>
      <c r="U27" s="656"/>
      <c r="V27" s="656"/>
      <c r="W27" s="656"/>
      <c r="X27" s="656"/>
      <c r="Y27" s="656">
        <f>+'3.1ผลงานคณะ'!Y24</f>
        <v>0</v>
      </c>
      <c r="Z27" s="656"/>
      <c r="AA27" s="656"/>
      <c r="AB27" s="656"/>
      <c r="AC27" s="656"/>
      <c r="AD27" s="656">
        <f>+'3.1ผลงานคณะ'!AD24</f>
        <v>0</v>
      </c>
      <c r="AE27" s="656"/>
      <c r="AF27" s="656"/>
      <c r="AG27" s="656"/>
      <c r="AH27" s="656"/>
      <c r="AI27" s="656">
        <f>+'3.1ผลงานคณะ'!AI24</f>
        <v>0</v>
      </c>
      <c r="AJ27" s="656"/>
      <c r="AK27" s="656"/>
      <c r="AL27" s="656"/>
      <c r="AM27" s="656"/>
      <c r="AN27" s="656">
        <f>+'3.1ผลงานคณะ'!AN24</f>
        <v>0</v>
      </c>
      <c r="AO27" s="656"/>
      <c r="AP27" s="656"/>
      <c r="AQ27" s="656"/>
      <c r="AR27" s="656"/>
      <c r="AS27" s="656">
        <f>+'3.1ผลงานคณะ'!AS24</f>
        <v>0</v>
      </c>
      <c r="AT27" s="656"/>
      <c r="AU27" s="656"/>
      <c r="AV27" s="656"/>
      <c r="AW27" s="656"/>
      <c r="AX27" s="656">
        <f>+'3.1ผลงานคณะ'!AX24</f>
        <v>0</v>
      </c>
      <c r="AY27" s="656"/>
      <c r="AZ27" s="656"/>
      <c r="BA27" s="656"/>
      <c r="BB27" s="656"/>
      <c r="BC27" s="656">
        <f>+'3.1ผลงานคณะ'!BC24</f>
        <v>0</v>
      </c>
      <c r="BD27" s="656"/>
      <c r="BE27" s="656"/>
      <c r="BF27" s="656"/>
      <c r="BG27" s="656"/>
      <c r="BH27" s="656">
        <f>+'3.1ผลงานคณะ'!BH24</f>
        <v>0</v>
      </c>
      <c r="BI27" s="656"/>
      <c r="BJ27" s="656"/>
      <c r="BK27" s="656"/>
      <c r="BL27" s="656"/>
      <c r="BM27" s="1184">
        <f>+SUM(F27,K27,T27,Y27,AD27,AI27,AN27,AS27,AX27,BC27,BH27)</f>
        <v>0</v>
      </c>
      <c r="BN27" s="587"/>
      <c r="BO27" s="583"/>
      <c r="BP27" s="583"/>
      <c r="BQ27" s="147"/>
      <c r="BR27" s="803" t="e">
        <f>+BM27*100/BM31</f>
        <v>#DIV/0!</v>
      </c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8"/>
      <c r="FL27" s="158"/>
      <c r="FM27" s="158"/>
      <c r="FN27" s="158"/>
      <c r="FO27" s="158"/>
      <c r="FP27" s="158"/>
      <c r="FQ27" s="158"/>
      <c r="FR27" s="158"/>
      <c r="FS27" s="158"/>
      <c r="FT27" s="158"/>
      <c r="FU27" s="158"/>
      <c r="FV27" s="158"/>
      <c r="FW27" s="158"/>
      <c r="FX27" s="158"/>
      <c r="FY27" s="158"/>
      <c r="FZ27" s="158"/>
      <c r="GA27" s="158"/>
      <c r="GB27" s="158"/>
      <c r="GC27" s="158"/>
      <c r="GD27" s="158"/>
      <c r="GE27" s="158"/>
      <c r="GF27" s="158"/>
      <c r="GG27" s="158"/>
      <c r="GH27" s="158"/>
      <c r="GI27" s="158"/>
      <c r="GJ27" s="158"/>
      <c r="GK27" s="158"/>
      <c r="GL27" s="158"/>
      <c r="GM27" s="158"/>
      <c r="GN27" s="158"/>
      <c r="GO27" s="158"/>
      <c r="GP27" s="158"/>
      <c r="GQ27" s="158"/>
      <c r="GR27" s="158"/>
      <c r="GS27" s="158"/>
      <c r="GT27" s="158"/>
      <c r="GU27" s="158"/>
      <c r="GV27" s="158"/>
      <c r="GW27" s="158"/>
      <c r="GX27" s="158"/>
      <c r="GY27" s="158"/>
      <c r="GZ27" s="158"/>
      <c r="HA27" s="158"/>
      <c r="HB27" s="158"/>
      <c r="HC27" s="158"/>
      <c r="HD27" s="158"/>
      <c r="HE27" s="158"/>
      <c r="HF27" s="158"/>
      <c r="HG27" s="158"/>
      <c r="HH27" s="158"/>
      <c r="HI27" s="158"/>
      <c r="HJ27" s="158"/>
      <c r="HK27" s="158"/>
      <c r="HL27" s="158"/>
      <c r="HM27" s="158"/>
      <c r="HN27" s="158"/>
      <c r="HO27" s="158"/>
      <c r="HP27" s="158"/>
      <c r="HQ27" s="158"/>
      <c r="HR27" s="158"/>
      <c r="HS27" s="158"/>
      <c r="HT27" s="158"/>
      <c r="HU27" s="158"/>
      <c r="HV27" s="158"/>
      <c r="HW27" s="158"/>
      <c r="HX27" s="158"/>
      <c r="HY27" s="158"/>
      <c r="HZ27" s="158"/>
      <c r="IA27" s="158"/>
      <c r="IB27" s="158"/>
      <c r="IC27" s="158"/>
      <c r="ID27" s="158"/>
      <c r="IE27" s="158"/>
      <c r="IF27" s="158"/>
      <c r="IG27" s="158"/>
      <c r="IH27" s="158"/>
      <c r="II27" s="158"/>
      <c r="IJ27" s="158"/>
      <c r="IK27" s="158"/>
      <c r="IL27" s="158"/>
      <c r="IM27" s="158"/>
      <c r="IN27" s="158"/>
      <c r="IO27" s="158"/>
    </row>
    <row r="28" spans="1:249" s="159" customFormat="1" ht="30.75">
      <c r="A28" s="797"/>
      <c r="B28" s="1054"/>
      <c r="C28" s="798" t="s">
        <v>88</v>
      </c>
      <c r="D28" s="525"/>
      <c r="E28" s="527"/>
      <c r="F28" s="656">
        <f>+'3.1ผลงานคณะ'!F25</f>
        <v>0</v>
      </c>
      <c r="G28" s="656"/>
      <c r="H28" s="656"/>
      <c r="I28" s="656"/>
      <c r="J28" s="656"/>
      <c r="K28" s="656">
        <f>+'3.1ผลงานคณะ'!K25</f>
        <v>0</v>
      </c>
      <c r="L28" s="656"/>
      <c r="M28" s="656"/>
      <c r="N28" s="656"/>
      <c r="O28" s="656"/>
      <c r="P28" s="656">
        <f>+'3.1ผลงานคณะ'!P25</f>
        <v>0</v>
      </c>
      <c r="Q28" s="656"/>
      <c r="R28" s="656"/>
      <c r="S28" s="656"/>
      <c r="T28" s="656">
        <f>+'3.1ผลงานคณะ'!T25</f>
        <v>0</v>
      </c>
      <c r="U28" s="656"/>
      <c r="V28" s="656"/>
      <c r="W28" s="656"/>
      <c r="X28" s="656"/>
      <c r="Y28" s="656">
        <f>+'3.1ผลงานคณะ'!Y25</f>
        <v>0</v>
      </c>
      <c r="Z28" s="656"/>
      <c r="AA28" s="656"/>
      <c r="AB28" s="656"/>
      <c r="AC28" s="656"/>
      <c r="AD28" s="656">
        <f>+'3.1ผลงานคณะ'!AD25</f>
        <v>0</v>
      </c>
      <c r="AE28" s="656"/>
      <c r="AF28" s="656"/>
      <c r="AG28" s="656"/>
      <c r="AH28" s="656"/>
      <c r="AI28" s="656">
        <f>+'3.1ผลงานคณะ'!AI25</f>
        <v>0</v>
      </c>
      <c r="AJ28" s="656"/>
      <c r="AK28" s="656"/>
      <c r="AL28" s="656"/>
      <c r="AM28" s="656"/>
      <c r="AN28" s="656">
        <f>+'3.1ผลงานคณะ'!AN25</f>
        <v>0</v>
      </c>
      <c r="AO28" s="656"/>
      <c r="AP28" s="656"/>
      <c r="AQ28" s="656"/>
      <c r="AR28" s="656"/>
      <c r="AS28" s="656">
        <f>+'3.1ผลงานคณะ'!AS25</f>
        <v>0</v>
      </c>
      <c r="AT28" s="656"/>
      <c r="AU28" s="656"/>
      <c r="AV28" s="656"/>
      <c r="AW28" s="656"/>
      <c r="AX28" s="656">
        <f>+'3.1ผลงานคณะ'!AX25</f>
        <v>0</v>
      </c>
      <c r="AY28" s="656"/>
      <c r="AZ28" s="656"/>
      <c r="BA28" s="656"/>
      <c r="BB28" s="656"/>
      <c r="BC28" s="656">
        <f>+'3.1ผลงานคณะ'!BC25</f>
        <v>0</v>
      </c>
      <c r="BD28" s="656"/>
      <c r="BE28" s="656"/>
      <c r="BF28" s="656"/>
      <c r="BG28" s="656"/>
      <c r="BH28" s="656">
        <f>+'3.1ผลงานคณะ'!BH25</f>
        <v>0</v>
      </c>
      <c r="BI28" s="656"/>
      <c r="BJ28" s="656"/>
      <c r="BK28" s="656"/>
      <c r="BL28" s="656"/>
      <c r="BM28" s="1184">
        <f>+SUM(F28,K28,T28,Y28,AD28,AI28,AN28,AS28,AX28,BC28,BH28)</f>
        <v>0</v>
      </c>
      <c r="BN28" s="587"/>
      <c r="BO28" s="583"/>
      <c r="BP28" s="583"/>
      <c r="BQ28" s="147"/>
      <c r="BR28" s="803" t="e">
        <f>+BM28*100/BM31</f>
        <v>#DIV/0!</v>
      </c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8"/>
      <c r="DU28" s="158"/>
      <c r="DV28" s="158"/>
      <c r="DW28" s="158"/>
      <c r="DX28" s="158"/>
      <c r="DY28" s="158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8"/>
      <c r="EN28" s="158"/>
      <c r="EO28" s="158"/>
      <c r="EP28" s="158"/>
      <c r="EQ28" s="158"/>
      <c r="ER28" s="158"/>
      <c r="ES28" s="158"/>
      <c r="ET28" s="158"/>
      <c r="EU28" s="158"/>
      <c r="EV28" s="158"/>
      <c r="EW28" s="158"/>
      <c r="EX28" s="158"/>
      <c r="EY28" s="158"/>
      <c r="EZ28" s="158"/>
      <c r="FA28" s="158"/>
      <c r="FB28" s="158"/>
      <c r="FC28" s="158"/>
      <c r="FD28" s="158"/>
      <c r="FE28" s="158"/>
      <c r="FF28" s="158"/>
      <c r="FG28" s="158"/>
      <c r="FH28" s="158"/>
      <c r="FI28" s="158"/>
      <c r="FJ28" s="158"/>
      <c r="FK28" s="158"/>
      <c r="FL28" s="158"/>
      <c r="FM28" s="158"/>
      <c r="FN28" s="158"/>
      <c r="FO28" s="158"/>
      <c r="FP28" s="158"/>
      <c r="FQ28" s="158"/>
      <c r="FR28" s="158"/>
      <c r="FS28" s="158"/>
      <c r="FT28" s="158"/>
      <c r="FU28" s="158"/>
      <c r="FV28" s="158"/>
      <c r="FW28" s="158"/>
      <c r="FX28" s="158"/>
      <c r="FY28" s="158"/>
      <c r="FZ28" s="158"/>
      <c r="GA28" s="158"/>
      <c r="GB28" s="158"/>
      <c r="GC28" s="158"/>
      <c r="GD28" s="158"/>
      <c r="GE28" s="158"/>
      <c r="GF28" s="158"/>
      <c r="GG28" s="158"/>
      <c r="GH28" s="158"/>
      <c r="GI28" s="158"/>
      <c r="GJ28" s="158"/>
      <c r="GK28" s="158"/>
      <c r="GL28" s="158"/>
      <c r="GM28" s="158"/>
      <c r="GN28" s="158"/>
      <c r="GO28" s="158"/>
      <c r="GP28" s="158"/>
      <c r="GQ28" s="158"/>
      <c r="GR28" s="158"/>
      <c r="GS28" s="158"/>
      <c r="GT28" s="158"/>
      <c r="GU28" s="158"/>
      <c r="GV28" s="158"/>
      <c r="GW28" s="158"/>
      <c r="GX28" s="158"/>
      <c r="GY28" s="158"/>
      <c r="GZ28" s="158"/>
      <c r="HA28" s="158"/>
      <c r="HB28" s="158"/>
      <c r="HC28" s="158"/>
      <c r="HD28" s="158"/>
      <c r="HE28" s="158"/>
      <c r="HF28" s="158"/>
      <c r="HG28" s="158"/>
      <c r="HH28" s="158"/>
      <c r="HI28" s="158"/>
      <c r="HJ28" s="158"/>
      <c r="HK28" s="158"/>
      <c r="HL28" s="158"/>
      <c r="HM28" s="158"/>
      <c r="HN28" s="158"/>
      <c r="HO28" s="158"/>
      <c r="HP28" s="158"/>
      <c r="HQ28" s="158"/>
      <c r="HR28" s="158"/>
      <c r="HS28" s="158"/>
      <c r="HT28" s="158"/>
      <c r="HU28" s="158"/>
      <c r="HV28" s="158"/>
      <c r="HW28" s="158"/>
      <c r="HX28" s="158"/>
      <c r="HY28" s="158"/>
      <c r="HZ28" s="158"/>
      <c r="IA28" s="158"/>
      <c r="IB28" s="158"/>
      <c r="IC28" s="158"/>
      <c r="ID28" s="158"/>
      <c r="IE28" s="158"/>
      <c r="IF28" s="158"/>
      <c r="IG28" s="158"/>
      <c r="IH28" s="158"/>
      <c r="II28" s="158"/>
      <c r="IJ28" s="158"/>
      <c r="IK28" s="158"/>
      <c r="IL28" s="158"/>
      <c r="IM28" s="158"/>
      <c r="IN28" s="158"/>
      <c r="IO28" s="158"/>
    </row>
    <row r="29" spans="1:249" s="159" customFormat="1" ht="30.75">
      <c r="A29" s="797"/>
      <c r="B29" s="1054"/>
      <c r="C29" s="798" t="s">
        <v>89</v>
      </c>
      <c r="D29" s="525"/>
      <c r="E29" s="527"/>
      <c r="F29" s="656">
        <f>+'3.1ผลงานคณะ'!F26</f>
        <v>0</v>
      </c>
      <c r="G29" s="656"/>
      <c r="H29" s="656"/>
      <c r="I29" s="656"/>
      <c r="J29" s="656"/>
      <c r="K29" s="656">
        <f>+'3.1ผลงานคณะ'!K26</f>
        <v>0</v>
      </c>
      <c r="L29" s="656"/>
      <c r="M29" s="656"/>
      <c r="N29" s="656"/>
      <c r="O29" s="656"/>
      <c r="P29" s="656">
        <f>+'3.1ผลงานคณะ'!P26</f>
        <v>0</v>
      </c>
      <c r="Q29" s="656"/>
      <c r="R29" s="656"/>
      <c r="S29" s="656"/>
      <c r="T29" s="656">
        <f>+'3.1ผลงานคณะ'!T26</f>
        <v>0</v>
      </c>
      <c r="U29" s="656"/>
      <c r="V29" s="656"/>
      <c r="W29" s="656"/>
      <c r="X29" s="656"/>
      <c r="Y29" s="656">
        <f>+'3.1ผลงานคณะ'!Y26</f>
        <v>0</v>
      </c>
      <c r="Z29" s="656"/>
      <c r="AA29" s="656"/>
      <c r="AB29" s="656"/>
      <c r="AC29" s="656"/>
      <c r="AD29" s="656">
        <f>+'3.1ผลงานคณะ'!AD26</f>
        <v>0</v>
      </c>
      <c r="AE29" s="656"/>
      <c r="AF29" s="656"/>
      <c r="AG29" s="656"/>
      <c r="AH29" s="656"/>
      <c r="AI29" s="656">
        <f>+'3.1ผลงานคณะ'!AI26</f>
        <v>0</v>
      </c>
      <c r="AJ29" s="656"/>
      <c r="AK29" s="656"/>
      <c r="AL29" s="656"/>
      <c r="AM29" s="656"/>
      <c r="AN29" s="656">
        <f>+'3.1ผลงานคณะ'!AN26</f>
        <v>0</v>
      </c>
      <c r="AO29" s="656"/>
      <c r="AP29" s="656"/>
      <c r="AQ29" s="656"/>
      <c r="AR29" s="656"/>
      <c r="AS29" s="656">
        <f>+'3.1ผลงานคณะ'!AS26</f>
        <v>0</v>
      </c>
      <c r="AT29" s="656"/>
      <c r="AU29" s="656"/>
      <c r="AV29" s="656"/>
      <c r="AW29" s="656"/>
      <c r="AX29" s="656">
        <f>+'3.1ผลงานคณะ'!AX26</f>
        <v>0</v>
      </c>
      <c r="AY29" s="656"/>
      <c r="AZ29" s="656"/>
      <c r="BA29" s="656"/>
      <c r="BB29" s="656"/>
      <c r="BC29" s="656">
        <f>+'3.1ผลงานคณะ'!BC26</f>
        <v>0</v>
      </c>
      <c r="BD29" s="656"/>
      <c r="BE29" s="656"/>
      <c r="BF29" s="656"/>
      <c r="BG29" s="656"/>
      <c r="BH29" s="656">
        <f>+'3.1ผลงานคณะ'!BH26</f>
        <v>0</v>
      </c>
      <c r="BI29" s="656"/>
      <c r="BJ29" s="656"/>
      <c r="BK29" s="656"/>
      <c r="BL29" s="656"/>
      <c r="BM29" s="1184">
        <f>+SUM(F29,K29,T29,Y29,AD29,AI29,AN29,AS29,AX29,BC29,BH29)</f>
        <v>0</v>
      </c>
      <c r="BN29" s="587"/>
      <c r="BO29" s="583"/>
      <c r="BP29" s="583"/>
      <c r="BQ29" s="147"/>
      <c r="BR29" s="803" t="e">
        <f>+BM29*100/BM31</f>
        <v>#DIV/0!</v>
      </c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  <c r="FF29" s="158"/>
      <c r="FG29" s="158"/>
      <c r="FH29" s="158"/>
      <c r="FI29" s="158"/>
      <c r="FJ29" s="158"/>
      <c r="FK29" s="158"/>
      <c r="FL29" s="158"/>
      <c r="FM29" s="158"/>
      <c r="FN29" s="158"/>
      <c r="FO29" s="158"/>
      <c r="FP29" s="158"/>
      <c r="FQ29" s="158"/>
      <c r="FR29" s="158"/>
      <c r="FS29" s="158"/>
      <c r="FT29" s="158"/>
      <c r="FU29" s="158"/>
      <c r="FV29" s="158"/>
      <c r="FW29" s="158"/>
      <c r="FX29" s="158"/>
      <c r="FY29" s="158"/>
      <c r="FZ29" s="158"/>
      <c r="GA29" s="158"/>
      <c r="GB29" s="158"/>
      <c r="GC29" s="158"/>
      <c r="GD29" s="158"/>
      <c r="GE29" s="158"/>
      <c r="GF29" s="158"/>
      <c r="GG29" s="158"/>
      <c r="GH29" s="158"/>
      <c r="GI29" s="158"/>
      <c r="GJ29" s="158"/>
      <c r="GK29" s="158"/>
      <c r="GL29" s="158"/>
      <c r="GM29" s="158"/>
      <c r="GN29" s="158"/>
      <c r="GO29" s="158"/>
      <c r="GP29" s="158"/>
      <c r="GQ29" s="158"/>
      <c r="GR29" s="158"/>
      <c r="GS29" s="158"/>
      <c r="GT29" s="158"/>
      <c r="GU29" s="158"/>
      <c r="GV29" s="158"/>
      <c r="GW29" s="158"/>
      <c r="GX29" s="158"/>
      <c r="GY29" s="158"/>
      <c r="GZ29" s="158"/>
      <c r="HA29" s="158"/>
      <c r="HB29" s="158"/>
      <c r="HC29" s="158"/>
      <c r="HD29" s="158"/>
      <c r="HE29" s="158"/>
      <c r="HF29" s="158"/>
      <c r="HG29" s="158"/>
      <c r="HH29" s="158"/>
      <c r="HI29" s="158"/>
      <c r="HJ29" s="158"/>
      <c r="HK29" s="158"/>
      <c r="HL29" s="158"/>
      <c r="HM29" s="158"/>
      <c r="HN29" s="158"/>
      <c r="HO29" s="158"/>
      <c r="HP29" s="158"/>
      <c r="HQ29" s="158"/>
      <c r="HR29" s="158"/>
      <c r="HS29" s="158"/>
      <c r="HT29" s="158"/>
      <c r="HU29" s="158"/>
      <c r="HV29" s="158"/>
      <c r="HW29" s="158"/>
      <c r="HX29" s="158"/>
      <c r="HY29" s="158"/>
      <c r="HZ29" s="158"/>
      <c r="IA29" s="158"/>
      <c r="IB29" s="158"/>
      <c r="IC29" s="158"/>
      <c r="ID29" s="158"/>
      <c r="IE29" s="158"/>
      <c r="IF29" s="158"/>
      <c r="IG29" s="158"/>
      <c r="IH29" s="158"/>
      <c r="II29" s="158"/>
      <c r="IJ29" s="158"/>
      <c r="IK29" s="158"/>
      <c r="IL29" s="158"/>
      <c r="IM29" s="158"/>
      <c r="IN29" s="158"/>
      <c r="IO29" s="158"/>
    </row>
    <row r="30" spans="1:249" s="159" customFormat="1" ht="30.75">
      <c r="A30" s="797"/>
      <c r="B30" s="1054"/>
      <c r="C30" s="798" t="s">
        <v>90</v>
      </c>
      <c r="D30" s="525"/>
      <c r="E30" s="527"/>
      <c r="F30" s="656">
        <f>+'3.1ผลงานคณะ'!F27</f>
        <v>0</v>
      </c>
      <c r="G30" s="656"/>
      <c r="H30" s="656"/>
      <c r="I30" s="656"/>
      <c r="J30" s="656"/>
      <c r="K30" s="656">
        <f>+'3.1ผลงานคณะ'!K27</f>
        <v>0</v>
      </c>
      <c r="L30" s="656"/>
      <c r="M30" s="656"/>
      <c r="N30" s="656"/>
      <c r="O30" s="656"/>
      <c r="P30" s="656">
        <f>+'3.1ผลงานคณะ'!P27</f>
        <v>0</v>
      </c>
      <c r="Q30" s="656"/>
      <c r="R30" s="656"/>
      <c r="S30" s="656"/>
      <c r="T30" s="656">
        <f>+'3.1ผลงานคณะ'!T27</f>
        <v>0</v>
      </c>
      <c r="U30" s="656"/>
      <c r="V30" s="656"/>
      <c r="W30" s="656"/>
      <c r="X30" s="656"/>
      <c r="Y30" s="656">
        <f>+'3.1ผลงานคณะ'!Y27</f>
        <v>0</v>
      </c>
      <c r="Z30" s="656"/>
      <c r="AA30" s="656"/>
      <c r="AB30" s="656"/>
      <c r="AC30" s="656"/>
      <c r="AD30" s="656">
        <f>+'3.1ผลงานคณะ'!AD27</f>
        <v>0</v>
      </c>
      <c r="AE30" s="656"/>
      <c r="AF30" s="656"/>
      <c r="AG30" s="656"/>
      <c r="AH30" s="656"/>
      <c r="AI30" s="656">
        <f>+'3.1ผลงานคณะ'!AI27</f>
        <v>0</v>
      </c>
      <c r="AJ30" s="656"/>
      <c r="AK30" s="656"/>
      <c r="AL30" s="656"/>
      <c r="AM30" s="656"/>
      <c r="AN30" s="656">
        <f>+'3.1ผลงานคณะ'!AN27</f>
        <v>0</v>
      </c>
      <c r="AO30" s="656"/>
      <c r="AP30" s="656"/>
      <c r="AQ30" s="656"/>
      <c r="AR30" s="656"/>
      <c r="AS30" s="656">
        <f>+'3.1ผลงานคณะ'!AS27</f>
        <v>0</v>
      </c>
      <c r="AT30" s="656"/>
      <c r="AU30" s="656"/>
      <c r="AV30" s="656"/>
      <c r="AW30" s="656"/>
      <c r="AX30" s="656">
        <f>+'3.1ผลงานคณะ'!AX27</f>
        <v>0</v>
      </c>
      <c r="AY30" s="656"/>
      <c r="AZ30" s="656"/>
      <c r="BA30" s="656"/>
      <c r="BB30" s="656"/>
      <c r="BC30" s="656">
        <f>+'3.1ผลงานคณะ'!BC27</f>
        <v>0</v>
      </c>
      <c r="BD30" s="656"/>
      <c r="BE30" s="656"/>
      <c r="BF30" s="656"/>
      <c r="BG30" s="656"/>
      <c r="BH30" s="656">
        <f>+'3.1ผลงานคณะ'!BH27</f>
        <v>0</v>
      </c>
      <c r="BI30" s="656"/>
      <c r="BJ30" s="656"/>
      <c r="BK30" s="656"/>
      <c r="BL30" s="656"/>
      <c r="BM30" s="594">
        <f>+BM31-BM25</f>
        <v>0</v>
      </c>
      <c r="BN30" s="587"/>
      <c r="BO30" s="583"/>
      <c r="BP30" s="583"/>
      <c r="BQ30" s="147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  <c r="EL30" s="158"/>
      <c r="EM30" s="158"/>
      <c r="EN30" s="158"/>
      <c r="EO30" s="158"/>
      <c r="EP30" s="158"/>
      <c r="EQ30" s="158"/>
      <c r="ER30" s="158"/>
      <c r="ES30" s="158"/>
      <c r="ET30" s="158"/>
      <c r="EU30" s="158"/>
      <c r="EV30" s="158"/>
      <c r="EW30" s="158"/>
      <c r="EX30" s="158"/>
      <c r="EY30" s="158"/>
      <c r="EZ30" s="158"/>
      <c r="FA30" s="158"/>
      <c r="FB30" s="158"/>
      <c r="FC30" s="158"/>
      <c r="FD30" s="158"/>
      <c r="FE30" s="158"/>
      <c r="FF30" s="158"/>
      <c r="FG30" s="158"/>
      <c r="FH30" s="158"/>
      <c r="FI30" s="158"/>
      <c r="FJ30" s="158"/>
      <c r="FK30" s="158"/>
      <c r="FL30" s="158"/>
      <c r="FM30" s="158"/>
      <c r="FN30" s="158"/>
      <c r="FO30" s="158"/>
      <c r="FP30" s="158"/>
      <c r="FQ30" s="158"/>
      <c r="FR30" s="158"/>
      <c r="FS30" s="158"/>
      <c r="FT30" s="158"/>
      <c r="FU30" s="158"/>
      <c r="FV30" s="158"/>
      <c r="FW30" s="158"/>
      <c r="FX30" s="158"/>
      <c r="FY30" s="158"/>
      <c r="FZ30" s="158"/>
      <c r="GA30" s="158"/>
      <c r="GB30" s="158"/>
      <c r="GC30" s="158"/>
      <c r="GD30" s="158"/>
      <c r="GE30" s="158"/>
      <c r="GF30" s="158"/>
      <c r="GG30" s="158"/>
      <c r="GH30" s="158"/>
      <c r="GI30" s="158"/>
      <c r="GJ30" s="158"/>
      <c r="GK30" s="158"/>
      <c r="GL30" s="158"/>
      <c r="GM30" s="158"/>
      <c r="GN30" s="158"/>
      <c r="GO30" s="158"/>
      <c r="GP30" s="158"/>
      <c r="GQ30" s="158"/>
      <c r="GR30" s="158"/>
      <c r="GS30" s="158"/>
      <c r="GT30" s="158"/>
      <c r="GU30" s="158"/>
      <c r="GV30" s="158"/>
      <c r="GW30" s="158"/>
      <c r="GX30" s="158"/>
      <c r="GY30" s="158"/>
      <c r="GZ30" s="158"/>
      <c r="HA30" s="158"/>
      <c r="HB30" s="158"/>
      <c r="HC30" s="158"/>
      <c r="HD30" s="158"/>
      <c r="HE30" s="158"/>
      <c r="HF30" s="158"/>
      <c r="HG30" s="158"/>
      <c r="HH30" s="158"/>
      <c r="HI30" s="158"/>
      <c r="HJ30" s="158"/>
      <c r="HK30" s="158"/>
      <c r="HL30" s="158"/>
      <c r="HM30" s="158"/>
      <c r="HN30" s="158"/>
      <c r="HO30" s="158"/>
      <c r="HP30" s="158"/>
      <c r="HQ30" s="158"/>
      <c r="HR30" s="158"/>
      <c r="HS30" s="158"/>
      <c r="HT30" s="158"/>
      <c r="HU30" s="158"/>
      <c r="HV30" s="158"/>
      <c r="HW30" s="158"/>
      <c r="HX30" s="158"/>
      <c r="HY30" s="158"/>
      <c r="HZ30" s="158"/>
      <c r="IA30" s="158"/>
      <c r="IB30" s="158"/>
      <c r="IC30" s="158"/>
      <c r="ID30" s="158"/>
      <c r="IE30" s="158"/>
      <c r="IF30" s="158"/>
      <c r="IG30" s="158"/>
      <c r="IH30" s="158"/>
      <c r="II30" s="158"/>
      <c r="IJ30" s="158"/>
      <c r="IK30" s="158"/>
      <c r="IL30" s="158"/>
      <c r="IM30" s="158"/>
      <c r="IN30" s="158"/>
      <c r="IO30" s="158"/>
    </row>
    <row r="31" spans="1:249" s="159" customFormat="1" ht="30.75">
      <c r="A31" s="797"/>
      <c r="B31" s="1054"/>
      <c r="C31" s="155" t="s">
        <v>28</v>
      </c>
      <c r="D31" s="525"/>
      <c r="E31" s="527"/>
      <c r="F31" s="656">
        <f>+'3.1ผลงานคณะ'!F28</f>
        <v>0</v>
      </c>
      <c r="G31" s="656"/>
      <c r="H31" s="656"/>
      <c r="I31" s="656"/>
      <c r="J31" s="656"/>
      <c r="K31" s="656">
        <f>+'3.1ผลงานคณะ'!K28</f>
        <v>0</v>
      </c>
      <c r="L31" s="656"/>
      <c r="M31" s="656"/>
      <c r="N31" s="656"/>
      <c r="O31" s="656"/>
      <c r="P31" s="656">
        <f>+'3.1ผลงานคณะ'!P28</f>
        <v>0</v>
      </c>
      <c r="Q31" s="656"/>
      <c r="R31" s="656"/>
      <c r="S31" s="656"/>
      <c r="T31" s="656">
        <f>+'3.1ผลงานคณะ'!T28</f>
        <v>0</v>
      </c>
      <c r="U31" s="656"/>
      <c r="V31" s="656"/>
      <c r="W31" s="656"/>
      <c r="X31" s="656"/>
      <c r="Y31" s="656">
        <f>+'3.1ผลงานคณะ'!Y28</f>
        <v>0</v>
      </c>
      <c r="Z31" s="656"/>
      <c r="AA31" s="656"/>
      <c r="AB31" s="656"/>
      <c r="AC31" s="656"/>
      <c r="AD31" s="656">
        <f>+'3.1ผลงานคณะ'!AD28</f>
        <v>0</v>
      </c>
      <c r="AE31" s="656"/>
      <c r="AF31" s="656"/>
      <c r="AG31" s="656"/>
      <c r="AH31" s="656"/>
      <c r="AI31" s="656">
        <f>+'3.1ผลงานคณะ'!AI28</f>
        <v>0</v>
      </c>
      <c r="AJ31" s="656"/>
      <c r="AK31" s="656"/>
      <c r="AL31" s="656"/>
      <c r="AM31" s="656"/>
      <c r="AN31" s="656">
        <f>+'3.1ผลงานคณะ'!AN28</f>
        <v>0</v>
      </c>
      <c r="AO31" s="656"/>
      <c r="AP31" s="656"/>
      <c r="AQ31" s="656"/>
      <c r="AR31" s="656"/>
      <c r="AS31" s="656">
        <f>+'3.1ผลงานคณะ'!AS28</f>
        <v>0</v>
      </c>
      <c r="AT31" s="656"/>
      <c r="AU31" s="656"/>
      <c r="AV31" s="656"/>
      <c r="AW31" s="656"/>
      <c r="AX31" s="656">
        <f>+'3.1ผลงานคณะ'!AX28</f>
        <v>0</v>
      </c>
      <c r="AY31" s="656"/>
      <c r="AZ31" s="656"/>
      <c r="BA31" s="656"/>
      <c r="BB31" s="656"/>
      <c r="BC31" s="656">
        <f>+'3.1ผลงานคณะ'!BC28</f>
        <v>0</v>
      </c>
      <c r="BD31" s="656"/>
      <c r="BE31" s="656"/>
      <c r="BF31" s="656"/>
      <c r="BG31" s="656"/>
      <c r="BH31" s="656">
        <f>+'3.1ผลงานคณะ'!BH28</f>
        <v>0</v>
      </c>
      <c r="BI31" s="656"/>
      <c r="BJ31" s="656"/>
      <c r="BK31" s="656"/>
      <c r="BL31" s="656"/>
      <c r="BM31" s="578">
        <f>+SUM(F31,K31,T31,Y31,AD31,AI31,AN31,AS31,AX31,BC31,BH31)</f>
        <v>0</v>
      </c>
      <c r="BN31" s="587"/>
      <c r="BO31" s="578"/>
      <c r="BP31" s="578"/>
      <c r="BQ31" s="1089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58"/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58"/>
      <c r="ES31" s="158"/>
      <c r="ET31" s="158"/>
      <c r="EU31" s="158"/>
      <c r="EV31" s="158"/>
      <c r="EW31" s="158"/>
      <c r="EX31" s="158"/>
      <c r="EY31" s="158"/>
      <c r="EZ31" s="158"/>
      <c r="FA31" s="158"/>
      <c r="FB31" s="158"/>
      <c r="FC31" s="158"/>
      <c r="FD31" s="158"/>
      <c r="FE31" s="158"/>
      <c r="FF31" s="158"/>
      <c r="FG31" s="158"/>
      <c r="FH31" s="158"/>
      <c r="FI31" s="158"/>
      <c r="FJ31" s="158"/>
      <c r="FK31" s="158"/>
      <c r="FL31" s="158"/>
      <c r="FM31" s="158"/>
      <c r="FN31" s="158"/>
      <c r="FO31" s="158"/>
      <c r="FP31" s="158"/>
      <c r="FQ31" s="158"/>
      <c r="FR31" s="158"/>
      <c r="FS31" s="158"/>
      <c r="FT31" s="158"/>
      <c r="FU31" s="158"/>
      <c r="FV31" s="158"/>
      <c r="FW31" s="158"/>
      <c r="FX31" s="158"/>
      <c r="FY31" s="158"/>
      <c r="FZ31" s="158"/>
      <c r="GA31" s="158"/>
      <c r="GB31" s="158"/>
      <c r="GC31" s="158"/>
      <c r="GD31" s="158"/>
      <c r="GE31" s="158"/>
      <c r="GF31" s="158"/>
      <c r="GG31" s="158"/>
      <c r="GH31" s="158"/>
      <c r="GI31" s="158"/>
      <c r="GJ31" s="158"/>
      <c r="GK31" s="158"/>
      <c r="GL31" s="158"/>
      <c r="GM31" s="158"/>
      <c r="GN31" s="158"/>
      <c r="GO31" s="158"/>
      <c r="GP31" s="158"/>
      <c r="GQ31" s="158"/>
      <c r="GR31" s="158"/>
      <c r="GS31" s="158"/>
      <c r="GT31" s="158"/>
      <c r="GU31" s="158"/>
      <c r="GV31" s="158"/>
      <c r="GW31" s="158"/>
      <c r="GX31" s="158"/>
      <c r="GY31" s="158"/>
      <c r="GZ31" s="158"/>
      <c r="HA31" s="158"/>
      <c r="HB31" s="158"/>
      <c r="HC31" s="158"/>
      <c r="HD31" s="158"/>
      <c r="HE31" s="158"/>
      <c r="HF31" s="158"/>
      <c r="HG31" s="158"/>
      <c r="HH31" s="158"/>
      <c r="HI31" s="158"/>
      <c r="HJ31" s="158"/>
      <c r="HK31" s="158"/>
      <c r="HL31" s="158"/>
      <c r="HM31" s="158"/>
      <c r="HN31" s="158"/>
      <c r="HO31" s="158"/>
      <c r="HP31" s="158"/>
      <c r="HQ31" s="158"/>
      <c r="HR31" s="158"/>
      <c r="HS31" s="158"/>
      <c r="HT31" s="158"/>
      <c r="HU31" s="158"/>
      <c r="HV31" s="158"/>
      <c r="HW31" s="158"/>
      <c r="HX31" s="158"/>
      <c r="HY31" s="158"/>
      <c r="HZ31" s="158"/>
      <c r="IA31" s="158"/>
      <c r="IB31" s="158"/>
      <c r="IC31" s="158"/>
      <c r="ID31" s="158"/>
      <c r="IE31" s="158"/>
      <c r="IF31" s="158"/>
      <c r="IG31" s="158"/>
      <c r="IH31" s="158"/>
      <c r="II31" s="158"/>
      <c r="IJ31" s="158"/>
      <c r="IK31" s="158"/>
      <c r="IL31" s="158"/>
      <c r="IM31" s="158"/>
      <c r="IN31" s="158"/>
      <c r="IO31" s="158"/>
    </row>
    <row r="32" spans="1:249" s="805" customFormat="1" ht="26.25" customHeight="1">
      <c r="A32" s="797"/>
      <c r="B32" s="1094">
        <v>1.4</v>
      </c>
      <c r="C32" s="1095" t="s">
        <v>38</v>
      </c>
      <c r="D32" s="1124" t="s">
        <v>64</v>
      </c>
      <c r="E32" s="1094" t="s">
        <v>39</v>
      </c>
      <c r="F32" s="1101"/>
      <c r="G32" s="1101">
        <f>+'3.1ผลงานคณะ'!G43</f>
        <v>0</v>
      </c>
      <c r="H32" s="1101">
        <f>+'3.1ผลงานคณะ'!H43</f>
        <v>0</v>
      </c>
      <c r="I32" s="1101" t="str">
        <f>+'3.1ผลงานคณะ'!I43</f>
        <v>ต้องปรับปรุงเร่งด่วน</v>
      </c>
      <c r="J32" s="1101">
        <f>+'3.1ผลงานคณะ'!J43</f>
        <v>5</v>
      </c>
      <c r="K32" s="1101"/>
      <c r="L32" s="1101">
        <f>+'3.1ผลงานคณะ'!L43</f>
        <v>0</v>
      </c>
      <c r="M32" s="1101">
        <f>+'3.1ผลงานคณะ'!M43</f>
        <v>0</v>
      </c>
      <c r="N32" s="1101">
        <f>+'3.1ผลงานคณะ'!N43</f>
        <v>0</v>
      </c>
      <c r="O32" s="1101">
        <f>+'3.1ผลงานคณะ'!O43</f>
        <v>0</v>
      </c>
      <c r="P32" s="1101">
        <f>+'3.1ผลงานคณะ'!P43</f>
        <v>0</v>
      </c>
      <c r="Q32" s="1101">
        <f>+'3.1ผลงานคณะ'!Q43</f>
        <v>0</v>
      </c>
      <c r="R32" s="1101" t="str">
        <f>+'3.1ผลงานคณะ'!R43</f>
        <v>ต้องปรับปรุงเร่งด่วน</v>
      </c>
      <c r="S32" s="1101">
        <f>+'3.1ผลงานคณะ'!S43</f>
        <v>6</v>
      </c>
      <c r="T32" s="1101"/>
      <c r="U32" s="1101">
        <f>+'3.1ผลงานคณะ'!U43</f>
        <v>0</v>
      </c>
      <c r="V32" s="1101">
        <f>+'3.1ผลงานคณะ'!V43</f>
        <v>0</v>
      </c>
      <c r="W32" s="1101" t="str">
        <f>+'3.1ผลงานคณะ'!W43</f>
        <v>ต้องปรับปรุงเร่งด่วน</v>
      </c>
      <c r="X32" s="1101">
        <f>+'3.1ผลงานคณะ'!X43</f>
        <v>6</v>
      </c>
      <c r="Y32" s="1101"/>
      <c r="Z32" s="1101">
        <f>+'3.1ผลงานคณะ'!Z43</f>
        <v>0</v>
      </c>
      <c r="AA32" s="1101">
        <f>+'3.1ผลงานคณะ'!AA43</f>
        <v>0</v>
      </c>
      <c r="AB32" s="1101" t="str">
        <f>+'3.1ผลงานคณะ'!AB43</f>
        <v>ต้องปรับปรุงเร่งด่วน</v>
      </c>
      <c r="AC32" s="1101">
        <f>+'3.1ผลงานคณะ'!AC43</f>
        <v>6</v>
      </c>
      <c r="AD32" s="1101"/>
      <c r="AE32" s="1101">
        <f>+'3.1ผลงานคณะ'!AE43</f>
        <v>0</v>
      </c>
      <c r="AF32" s="1101">
        <f>+'3.1ผลงานคณะ'!AF43</f>
        <v>0</v>
      </c>
      <c r="AG32" s="1101" t="str">
        <f>+'3.1ผลงานคณะ'!AG43</f>
        <v>ต้องปรับปรุงเร่งด่วน</v>
      </c>
      <c r="AH32" s="1101">
        <f>+'3.1ผลงานคณะ'!AH43</f>
        <v>6</v>
      </c>
      <c r="AI32" s="1101"/>
      <c r="AJ32" s="1101">
        <f>+'3.1ผลงานคณะ'!AJ43</f>
        <v>0</v>
      </c>
      <c r="AK32" s="1101">
        <f>+'3.1ผลงานคณะ'!AK43</f>
        <v>0</v>
      </c>
      <c r="AL32" s="1101" t="str">
        <f>+'3.1ผลงานคณะ'!AL43</f>
        <v>ต้องปรับปรุงเร่งด่วน</v>
      </c>
      <c r="AM32" s="1101">
        <f>+'3.1ผลงานคณะ'!AM43</f>
        <v>6</v>
      </c>
      <c r="AN32" s="1101"/>
      <c r="AO32" s="1101">
        <f>+'3.1ผลงานคณะ'!AO43</f>
        <v>0</v>
      </c>
      <c r="AP32" s="1101">
        <f>+'3.1ผลงานคณะ'!AP43</f>
        <v>0</v>
      </c>
      <c r="AQ32" s="1101" t="str">
        <f>+'3.1ผลงานคณะ'!AQ43</f>
        <v>ต้องปรับปรุงเร่งด่วน</v>
      </c>
      <c r="AR32" s="1101">
        <f>+'3.1ผลงานคณะ'!AR43</f>
        <v>6</v>
      </c>
      <c r="AS32" s="1101"/>
      <c r="AT32" s="1101">
        <f>+'3.1ผลงานคณะ'!AT43</f>
        <v>0</v>
      </c>
      <c r="AU32" s="1101">
        <f>+'3.1ผลงานคณะ'!AU43</f>
        <v>0</v>
      </c>
      <c r="AV32" s="1101" t="str">
        <f>+'3.1ผลงานคณะ'!AV43</f>
        <v>ต้องปรับปรุงเร่งด่วน</v>
      </c>
      <c r="AW32" s="1101">
        <f>+'3.1ผลงานคณะ'!AW43</f>
        <v>6</v>
      </c>
      <c r="AX32" s="1101"/>
      <c r="AY32" s="1101">
        <f>+'3.1ผลงานคณะ'!AY43</f>
        <v>0</v>
      </c>
      <c r="AZ32" s="1101">
        <f>+'3.1ผลงานคณะ'!AZ43</f>
        <v>0</v>
      </c>
      <c r="BA32" s="1101" t="str">
        <f>+'3.1ผลงานคณะ'!BA43</f>
        <v>ต้องปรับปรุงเร่งด่วน</v>
      </c>
      <c r="BB32" s="1101">
        <f>+'3.1ผลงานคณะ'!BB43</f>
        <v>6</v>
      </c>
      <c r="BC32" s="1101"/>
      <c r="BD32" s="1101">
        <f>+'3.1ผลงานคณะ'!BD43</f>
        <v>0</v>
      </c>
      <c r="BE32" s="1101">
        <f>+'3.1ผลงานคณะ'!BE43</f>
        <v>0</v>
      </c>
      <c r="BF32" s="1101" t="str">
        <f>+'3.1ผลงานคณะ'!BF43</f>
        <v>ต้องปรับปรุงเร่งด่วน</v>
      </c>
      <c r="BG32" s="1101">
        <f>+'3.1ผลงานคณะ'!BG43</f>
        <v>5</v>
      </c>
      <c r="BH32" s="1101"/>
      <c r="BI32" s="1101">
        <f>+'3.1ผลงานคณะ'!BI43</f>
        <v>0</v>
      </c>
      <c r="BJ32" s="1101">
        <f>+'3.1ผลงานคณะ'!BJ43</f>
        <v>0</v>
      </c>
      <c r="BK32" s="1101" t="str">
        <f>+'3.1ผลงานคณะ'!BK43</f>
        <v>ต้องปรับปรุงเร่งด่วน</v>
      </c>
      <c r="BL32" s="659">
        <f>+'1.เป้าหมาย'!B31</f>
        <v>6</v>
      </c>
      <c r="BM32" s="1128"/>
      <c r="BN32" s="1126">
        <f>+SUM(BN33:BN38)</f>
        <v>6</v>
      </c>
      <c r="BO32" s="1101">
        <f>IF(BN32&lt;1,0,IF(BN32&lt;2,1,IF(BN32&lt;3,2,IF(BN32&lt;5,3,IF(BN32&lt;6,4,IF(BN32=6,5))))))</f>
        <v>5</v>
      </c>
      <c r="BP32" s="660" t="str">
        <f>IF(BO32&lt;1.51,"ต้องปรับปรุงเร่งด่วน",IF(BO32&lt;2.51,"ต้องปรับปรุง",IF(BO32&lt;3.51,"พอใช้",IF(BO32&lt;4.51,"ดี",IF(BO32&gt;=4.51,"ดีมาก")))))</f>
        <v>ดีมาก</v>
      </c>
      <c r="BQ32" s="1098" t="str">
        <f>IF(BN32&gt;=BL32,"/",IF(BN32&lt;BL32,"X"))</f>
        <v>/</v>
      </c>
      <c r="BR32" s="804"/>
      <c r="BS32" s="804"/>
      <c r="BT32" s="804"/>
      <c r="BU32" s="804"/>
      <c r="BV32" s="804"/>
      <c r="BW32" s="804"/>
      <c r="BX32" s="804"/>
      <c r="BY32" s="804"/>
      <c r="BZ32" s="804"/>
      <c r="CA32" s="804"/>
      <c r="CB32" s="804"/>
      <c r="CC32" s="804"/>
      <c r="CD32" s="804"/>
      <c r="CE32" s="804"/>
      <c r="CF32" s="804"/>
      <c r="CG32" s="804"/>
      <c r="CH32" s="804"/>
      <c r="CI32" s="804"/>
      <c r="CJ32" s="804"/>
      <c r="CK32" s="804"/>
      <c r="CL32" s="804"/>
      <c r="CM32" s="804"/>
      <c r="CN32" s="804"/>
      <c r="CO32" s="804"/>
      <c r="CP32" s="804"/>
      <c r="CQ32" s="804"/>
      <c r="CR32" s="804"/>
      <c r="CS32" s="804"/>
      <c r="CT32" s="804"/>
      <c r="CU32" s="804"/>
      <c r="CV32" s="804"/>
      <c r="CW32" s="804"/>
      <c r="CX32" s="804"/>
      <c r="CY32" s="804"/>
      <c r="CZ32" s="804"/>
      <c r="DA32" s="804"/>
      <c r="DB32" s="804"/>
      <c r="DC32" s="804"/>
      <c r="DD32" s="804"/>
      <c r="DE32" s="804"/>
      <c r="DF32" s="804"/>
      <c r="DG32" s="804"/>
      <c r="DH32" s="804"/>
      <c r="DI32" s="804"/>
      <c r="DJ32" s="804"/>
      <c r="DK32" s="804"/>
      <c r="DL32" s="804"/>
      <c r="DM32" s="804"/>
      <c r="DN32" s="804"/>
      <c r="DO32" s="804"/>
      <c r="DP32" s="804"/>
      <c r="DQ32" s="804"/>
      <c r="DR32" s="804"/>
      <c r="DS32" s="804"/>
      <c r="DT32" s="804"/>
      <c r="DU32" s="804"/>
      <c r="DV32" s="804"/>
      <c r="DW32" s="804"/>
      <c r="DX32" s="804"/>
      <c r="DY32" s="804"/>
      <c r="DZ32" s="804"/>
      <c r="EA32" s="804"/>
      <c r="EB32" s="804"/>
      <c r="EC32" s="804"/>
      <c r="ED32" s="804"/>
      <c r="EE32" s="804"/>
      <c r="EF32" s="804"/>
      <c r="EG32" s="804"/>
      <c r="EH32" s="804"/>
      <c r="EI32" s="804"/>
      <c r="EJ32" s="804"/>
      <c r="EK32" s="804"/>
      <c r="EL32" s="804"/>
      <c r="EM32" s="804"/>
      <c r="EN32" s="804"/>
      <c r="EO32" s="804"/>
      <c r="EP32" s="804"/>
      <c r="EQ32" s="804"/>
      <c r="ER32" s="804"/>
      <c r="ES32" s="804"/>
      <c r="ET32" s="804"/>
      <c r="EU32" s="804"/>
      <c r="EV32" s="804"/>
      <c r="EW32" s="804"/>
      <c r="EX32" s="804"/>
      <c r="EY32" s="804"/>
      <c r="EZ32" s="804"/>
      <c r="FA32" s="804"/>
      <c r="FB32" s="804"/>
      <c r="FC32" s="804"/>
      <c r="FD32" s="804"/>
      <c r="FE32" s="804"/>
      <c r="FF32" s="804"/>
      <c r="FG32" s="804"/>
      <c r="FH32" s="804"/>
      <c r="FI32" s="804"/>
      <c r="FJ32" s="804"/>
      <c r="FK32" s="804"/>
      <c r="FL32" s="804"/>
      <c r="FM32" s="804"/>
      <c r="FN32" s="804"/>
      <c r="FO32" s="804"/>
      <c r="FP32" s="804"/>
      <c r="FQ32" s="804"/>
      <c r="FR32" s="804"/>
      <c r="FS32" s="804"/>
      <c r="FT32" s="804"/>
      <c r="FU32" s="804"/>
      <c r="FV32" s="804"/>
      <c r="FW32" s="804"/>
      <c r="FX32" s="804"/>
      <c r="FY32" s="804"/>
      <c r="FZ32" s="804"/>
      <c r="GA32" s="804"/>
      <c r="GB32" s="804"/>
      <c r="GC32" s="804"/>
      <c r="GD32" s="804"/>
      <c r="GE32" s="804"/>
      <c r="GF32" s="804"/>
      <c r="GG32" s="804"/>
      <c r="GH32" s="804"/>
      <c r="GI32" s="804"/>
      <c r="GJ32" s="804"/>
      <c r="GK32" s="804"/>
      <c r="GL32" s="804"/>
      <c r="GM32" s="804"/>
      <c r="GN32" s="804"/>
      <c r="GO32" s="804"/>
      <c r="GP32" s="804"/>
      <c r="GQ32" s="804"/>
      <c r="GR32" s="804"/>
      <c r="GS32" s="804"/>
      <c r="GT32" s="804"/>
      <c r="GU32" s="804"/>
      <c r="GV32" s="804"/>
      <c r="GW32" s="804"/>
      <c r="GX32" s="804"/>
      <c r="GY32" s="804"/>
      <c r="GZ32" s="804"/>
      <c r="HA32" s="804"/>
      <c r="HB32" s="804"/>
      <c r="HC32" s="804"/>
      <c r="HD32" s="804"/>
      <c r="HE32" s="804"/>
      <c r="HF32" s="804"/>
      <c r="HG32" s="804"/>
      <c r="HH32" s="804"/>
      <c r="HI32" s="804"/>
      <c r="HJ32" s="804"/>
      <c r="HK32" s="804"/>
      <c r="HL32" s="804"/>
      <c r="HM32" s="804"/>
      <c r="HN32" s="804"/>
      <c r="HO32" s="804"/>
      <c r="HP32" s="804"/>
      <c r="HQ32" s="804"/>
      <c r="HR32" s="804"/>
      <c r="HS32" s="804"/>
      <c r="HT32" s="804"/>
      <c r="HU32" s="804"/>
      <c r="HV32" s="804"/>
      <c r="HW32" s="804"/>
      <c r="HX32" s="804"/>
      <c r="HY32" s="804"/>
      <c r="HZ32" s="804"/>
      <c r="IA32" s="804"/>
      <c r="IB32" s="804"/>
      <c r="IC32" s="804"/>
      <c r="ID32" s="804"/>
      <c r="IE32" s="804"/>
      <c r="IF32" s="804"/>
      <c r="IG32" s="804"/>
      <c r="IH32" s="804"/>
      <c r="II32" s="804"/>
      <c r="IJ32" s="804"/>
      <c r="IK32" s="804"/>
      <c r="IL32" s="804"/>
      <c r="IM32" s="804"/>
      <c r="IN32" s="804"/>
      <c r="IO32" s="804"/>
    </row>
    <row r="33" spans="1:249" s="125" customFormat="1" ht="48">
      <c r="A33" s="806"/>
      <c r="B33" s="1055"/>
      <c r="C33" s="807" t="s">
        <v>428</v>
      </c>
      <c r="D33" s="128"/>
      <c r="E33" s="516"/>
      <c r="F33" s="669"/>
      <c r="G33" s="669">
        <f>+'3.1ผลงานคณะ'!G44</f>
        <v>0</v>
      </c>
      <c r="H33" s="669"/>
      <c r="I33" s="669"/>
      <c r="J33" s="669"/>
      <c r="K33" s="669"/>
      <c r="L33" s="669">
        <f>+'3.1ผลงานคณะ'!L44</f>
        <v>0</v>
      </c>
      <c r="M33" s="669">
        <f>+'3.1ผลงานคณะ'!M44</f>
        <v>0</v>
      </c>
      <c r="N33" s="669">
        <f>+'3.1ผลงานคณะ'!N44</f>
        <v>0</v>
      </c>
      <c r="O33" s="669">
        <f>+'3.1ผลงานคณะ'!O44</f>
        <v>0</v>
      </c>
      <c r="P33" s="669">
        <f>+'3.1ผลงานคณะ'!P44</f>
        <v>0</v>
      </c>
      <c r="Q33" s="669"/>
      <c r="R33" s="669"/>
      <c r="S33" s="669"/>
      <c r="T33" s="669"/>
      <c r="U33" s="669">
        <f>+'3.1ผลงานคณะ'!U44</f>
        <v>0</v>
      </c>
      <c r="V33" s="669"/>
      <c r="W33" s="669"/>
      <c r="X33" s="669"/>
      <c r="Y33" s="669"/>
      <c r="Z33" s="669">
        <f>+'3.1ผลงานคณะ'!Z44</f>
        <v>0</v>
      </c>
      <c r="AA33" s="669"/>
      <c r="AB33" s="669"/>
      <c r="AC33" s="669"/>
      <c r="AD33" s="669"/>
      <c r="AE33" s="669">
        <f>+'3.1ผลงานคณะ'!AE44</f>
        <v>0</v>
      </c>
      <c r="AF33" s="669"/>
      <c r="AG33" s="669"/>
      <c r="AH33" s="669"/>
      <c r="AI33" s="669"/>
      <c r="AJ33" s="669">
        <f>+'3.1ผลงานคณะ'!AJ44</f>
        <v>0</v>
      </c>
      <c r="AK33" s="669"/>
      <c r="AL33" s="669"/>
      <c r="AM33" s="669"/>
      <c r="AN33" s="669"/>
      <c r="AO33" s="669">
        <f>+'3.1ผลงานคณะ'!AO44</f>
        <v>0</v>
      </c>
      <c r="AP33" s="669"/>
      <c r="AQ33" s="669"/>
      <c r="AR33" s="669"/>
      <c r="AS33" s="669"/>
      <c r="AT33" s="669">
        <f>+'3.1ผลงานคณะ'!AT44</f>
        <v>0</v>
      </c>
      <c r="AU33" s="669"/>
      <c r="AV33" s="669"/>
      <c r="AW33" s="669"/>
      <c r="AX33" s="669"/>
      <c r="AY33" s="669">
        <f>+'3.1ผลงานคณะ'!AY44</f>
        <v>0</v>
      </c>
      <c r="AZ33" s="669"/>
      <c r="BA33" s="669"/>
      <c r="BB33" s="669"/>
      <c r="BC33" s="669"/>
      <c r="BD33" s="669">
        <f>+'3.1ผลงานคณะ'!BD44</f>
        <v>0</v>
      </c>
      <c r="BE33" s="669"/>
      <c r="BF33" s="669"/>
      <c r="BG33" s="669"/>
      <c r="BH33" s="669"/>
      <c r="BI33" s="669">
        <f>+'3.1ผลงานคณะ'!BI44</f>
        <v>0</v>
      </c>
      <c r="BJ33" s="669"/>
      <c r="BK33" s="669"/>
      <c r="BL33" s="669"/>
      <c r="BM33" s="1107"/>
      <c r="BN33" s="1185">
        <v>1</v>
      </c>
      <c r="BO33" s="622"/>
      <c r="BP33" s="622"/>
      <c r="BQ33" s="127"/>
    </row>
    <row r="34" spans="1:249" s="125" customFormat="1" ht="72">
      <c r="A34" s="806"/>
      <c r="B34" s="1055"/>
      <c r="C34" s="807" t="s">
        <v>429</v>
      </c>
      <c r="D34" s="128"/>
      <c r="E34" s="516"/>
      <c r="F34" s="669"/>
      <c r="G34" s="669">
        <f>+'3.1ผลงานคณะ'!G45</f>
        <v>0</v>
      </c>
      <c r="H34" s="669"/>
      <c r="I34" s="669"/>
      <c r="J34" s="669"/>
      <c r="K34" s="669"/>
      <c r="L34" s="669">
        <f>+'3.1ผลงานคณะ'!L45</f>
        <v>0</v>
      </c>
      <c r="M34" s="669">
        <f>+'3.1ผลงานคณะ'!M45</f>
        <v>0</v>
      </c>
      <c r="N34" s="669">
        <f>+'3.1ผลงานคณะ'!N45</f>
        <v>0</v>
      </c>
      <c r="O34" s="669">
        <f>+'3.1ผลงานคณะ'!O45</f>
        <v>0</v>
      </c>
      <c r="P34" s="669">
        <f>+'3.1ผลงานคณะ'!P45</f>
        <v>0</v>
      </c>
      <c r="Q34" s="669"/>
      <c r="R34" s="669"/>
      <c r="S34" s="669"/>
      <c r="T34" s="669"/>
      <c r="U34" s="669">
        <f>+'3.1ผลงานคณะ'!U45</f>
        <v>0</v>
      </c>
      <c r="V34" s="669"/>
      <c r="W34" s="669"/>
      <c r="X34" s="669"/>
      <c r="Y34" s="669"/>
      <c r="Z34" s="669">
        <f>+'3.1ผลงานคณะ'!Z45</f>
        <v>0</v>
      </c>
      <c r="AA34" s="669"/>
      <c r="AB34" s="669"/>
      <c r="AC34" s="669"/>
      <c r="AD34" s="669"/>
      <c r="AE34" s="669">
        <f>+'3.1ผลงานคณะ'!AE45</f>
        <v>0</v>
      </c>
      <c r="AF34" s="669"/>
      <c r="AG34" s="669"/>
      <c r="AH34" s="669"/>
      <c r="AI34" s="669"/>
      <c r="AJ34" s="669">
        <f>+'3.1ผลงานคณะ'!AJ45</f>
        <v>0</v>
      </c>
      <c r="AK34" s="669"/>
      <c r="AL34" s="669"/>
      <c r="AM34" s="669"/>
      <c r="AN34" s="669"/>
      <c r="AO34" s="669">
        <f>+'3.1ผลงานคณะ'!AO45</f>
        <v>0</v>
      </c>
      <c r="AP34" s="669"/>
      <c r="AQ34" s="669"/>
      <c r="AR34" s="669"/>
      <c r="AS34" s="669"/>
      <c r="AT34" s="669">
        <f>+'3.1ผลงานคณะ'!AT45</f>
        <v>0</v>
      </c>
      <c r="AU34" s="669"/>
      <c r="AV34" s="669"/>
      <c r="AW34" s="669"/>
      <c r="AX34" s="669"/>
      <c r="AY34" s="669">
        <f>+'3.1ผลงานคณะ'!AY45</f>
        <v>0</v>
      </c>
      <c r="AZ34" s="669"/>
      <c r="BA34" s="669"/>
      <c r="BB34" s="669"/>
      <c r="BC34" s="669"/>
      <c r="BD34" s="669">
        <f>+'3.1ผลงานคณะ'!BD45</f>
        <v>0</v>
      </c>
      <c r="BE34" s="669"/>
      <c r="BF34" s="669"/>
      <c r="BG34" s="669"/>
      <c r="BH34" s="669"/>
      <c r="BI34" s="669">
        <f>+'3.1ผลงานคณะ'!BI45</f>
        <v>0</v>
      </c>
      <c r="BJ34" s="669"/>
      <c r="BK34" s="669"/>
      <c r="BL34" s="669"/>
      <c r="BM34" s="1107"/>
      <c r="BN34" s="1185">
        <v>1</v>
      </c>
      <c r="BO34" s="622"/>
      <c r="BP34" s="622"/>
      <c r="BQ34" s="127"/>
    </row>
    <row r="35" spans="1:249" s="125" customFormat="1" ht="48">
      <c r="A35" s="806"/>
      <c r="B35" s="1055"/>
      <c r="C35" s="807" t="s">
        <v>430</v>
      </c>
      <c r="D35" s="128"/>
      <c r="E35" s="516"/>
      <c r="F35" s="669"/>
      <c r="G35" s="669">
        <f>+'3.1ผลงานคณะ'!G46</f>
        <v>0</v>
      </c>
      <c r="H35" s="669"/>
      <c r="I35" s="669"/>
      <c r="J35" s="669"/>
      <c r="K35" s="669"/>
      <c r="L35" s="669">
        <f>+'3.1ผลงานคณะ'!L46</f>
        <v>0</v>
      </c>
      <c r="M35" s="669">
        <f>+'3.1ผลงานคณะ'!M46</f>
        <v>0</v>
      </c>
      <c r="N35" s="669">
        <f>+'3.1ผลงานคณะ'!N46</f>
        <v>0</v>
      </c>
      <c r="O35" s="669">
        <f>+'3.1ผลงานคณะ'!O46</f>
        <v>0</v>
      </c>
      <c r="P35" s="669">
        <f>+'3.1ผลงานคณะ'!P46</f>
        <v>0</v>
      </c>
      <c r="Q35" s="669"/>
      <c r="R35" s="669"/>
      <c r="S35" s="669"/>
      <c r="T35" s="669"/>
      <c r="U35" s="669">
        <f>+'3.1ผลงานคณะ'!U46</f>
        <v>0</v>
      </c>
      <c r="V35" s="669"/>
      <c r="W35" s="669"/>
      <c r="X35" s="669"/>
      <c r="Y35" s="669"/>
      <c r="Z35" s="669">
        <f>+'3.1ผลงานคณะ'!Z46</f>
        <v>0</v>
      </c>
      <c r="AA35" s="669"/>
      <c r="AB35" s="669"/>
      <c r="AC35" s="669"/>
      <c r="AD35" s="669"/>
      <c r="AE35" s="669">
        <f>+'3.1ผลงานคณะ'!AE46</f>
        <v>0</v>
      </c>
      <c r="AF35" s="669"/>
      <c r="AG35" s="669"/>
      <c r="AH35" s="669"/>
      <c r="AI35" s="669"/>
      <c r="AJ35" s="669">
        <f>+'3.1ผลงานคณะ'!AJ46</f>
        <v>0</v>
      </c>
      <c r="AK35" s="669"/>
      <c r="AL35" s="669"/>
      <c r="AM35" s="669"/>
      <c r="AN35" s="669"/>
      <c r="AO35" s="669">
        <f>+'3.1ผลงานคณะ'!AO46</f>
        <v>0</v>
      </c>
      <c r="AP35" s="669"/>
      <c r="AQ35" s="669"/>
      <c r="AR35" s="669"/>
      <c r="AS35" s="669"/>
      <c r="AT35" s="669">
        <f>+'3.1ผลงานคณะ'!AT46</f>
        <v>0</v>
      </c>
      <c r="AU35" s="669"/>
      <c r="AV35" s="669"/>
      <c r="AW35" s="669"/>
      <c r="AX35" s="669"/>
      <c r="AY35" s="669">
        <f>+'3.1ผลงานคณะ'!AY46</f>
        <v>0</v>
      </c>
      <c r="AZ35" s="669"/>
      <c r="BA35" s="669"/>
      <c r="BB35" s="669"/>
      <c r="BC35" s="669"/>
      <c r="BD35" s="669">
        <f>+'3.1ผลงานคณะ'!BD46</f>
        <v>0</v>
      </c>
      <c r="BE35" s="669"/>
      <c r="BF35" s="669"/>
      <c r="BG35" s="669"/>
      <c r="BH35" s="669"/>
      <c r="BI35" s="669">
        <f>+'3.1ผลงานคณะ'!BI46</f>
        <v>0</v>
      </c>
      <c r="BJ35" s="669"/>
      <c r="BK35" s="669"/>
      <c r="BL35" s="669"/>
      <c r="BM35" s="1107"/>
      <c r="BN35" s="1185">
        <v>1</v>
      </c>
      <c r="BO35" s="622"/>
      <c r="BP35" s="622"/>
      <c r="BQ35" s="127"/>
    </row>
    <row r="36" spans="1:249" s="126" customFormat="1" ht="48">
      <c r="A36" s="806"/>
      <c r="B36" s="540"/>
      <c r="C36" s="807" t="s">
        <v>431</v>
      </c>
      <c r="D36" s="129"/>
      <c r="E36" s="508"/>
      <c r="F36" s="669"/>
      <c r="G36" s="669">
        <f>+'3.1ผลงานคณะ'!G47</f>
        <v>0</v>
      </c>
      <c r="H36" s="669"/>
      <c r="I36" s="669"/>
      <c r="J36" s="669"/>
      <c r="K36" s="669"/>
      <c r="L36" s="669">
        <f>+'3.1ผลงานคณะ'!L47</f>
        <v>0</v>
      </c>
      <c r="M36" s="669">
        <f>+'3.1ผลงานคณะ'!M47</f>
        <v>0</v>
      </c>
      <c r="N36" s="669">
        <f>+'3.1ผลงานคณะ'!N47</f>
        <v>0</v>
      </c>
      <c r="O36" s="669">
        <f>+'3.1ผลงานคณะ'!O47</f>
        <v>0</v>
      </c>
      <c r="P36" s="669">
        <f>+'3.1ผลงานคณะ'!P47</f>
        <v>0</v>
      </c>
      <c r="Q36" s="669"/>
      <c r="R36" s="669"/>
      <c r="S36" s="669"/>
      <c r="T36" s="669"/>
      <c r="U36" s="669">
        <f>+'3.1ผลงานคณะ'!U47</f>
        <v>0</v>
      </c>
      <c r="V36" s="669"/>
      <c r="W36" s="669"/>
      <c r="X36" s="669"/>
      <c r="Y36" s="669"/>
      <c r="Z36" s="669">
        <f>+'3.1ผลงานคณะ'!Z47</f>
        <v>0</v>
      </c>
      <c r="AA36" s="669"/>
      <c r="AB36" s="669"/>
      <c r="AC36" s="669"/>
      <c r="AD36" s="669"/>
      <c r="AE36" s="669">
        <f>+'3.1ผลงานคณะ'!AE47</f>
        <v>0</v>
      </c>
      <c r="AF36" s="669"/>
      <c r="AG36" s="669"/>
      <c r="AH36" s="669"/>
      <c r="AI36" s="669"/>
      <c r="AJ36" s="669">
        <f>+'3.1ผลงานคณะ'!AJ47</f>
        <v>0</v>
      </c>
      <c r="AK36" s="669"/>
      <c r="AL36" s="669"/>
      <c r="AM36" s="669"/>
      <c r="AN36" s="669"/>
      <c r="AO36" s="669">
        <f>+'3.1ผลงานคณะ'!AO47</f>
        <v>0</v>
      </c>
      <c r="AP36" s="669"/>
      <c r="AQ36" s="669"/>
      <c r="AR36" s="669"/>
      <c r="AS36" s="669"/>
      <c r="AT36" s="669">
        <f>+'3.1ผลงานคณะ'!AT47</f>
        <v>0</v>
      </c>
      <c r="AU36" s="669"/>
      <c r="AV36" s="669"/>
      <c r="AW36" s="669"/>
      <c r="AX36" s="669"/>
      <c r="AY36" s="669">
        <f>+'3.1ผลงานคณะ'!AY47</f>
        <v>0</v>
      </c>
      <c r="AZ36" s="669"/>
      <c r="BA36" s="669"/>
      <c r="BB36" s="669"/>
      <c r="BC36" s="669"/>
      <c r="BD36" s="669">
        <f>+'3.1ผลงานคณะ'!BD47</f>
        <v>0</v>
      </c>
      <c r="BE36" s="669"/>
      <c r="BF36" s="669"/>
      <c r="BG36" s="669"/>
      <c r="BH36" s="669"/>
      <c r="BI36" s="669">
        <f>+'3.1ผลงานคณะ'!BI47</f>
        <v>0</v>
      </c>
      <c r="BJ36" s="669"/>
      <c r="BK36" s="669"/>
      <c r="BL36" s="669"/>
      <c r="BM36" s="1107"/>
      <c r="BN36" s="1185">
        <v>1</v>
      </c>
      <c r="BO36" s="585"/>
      <c r="BP36" s="585"/>
      <c r="BQ36" s="122"/>
      <c r="BR36" s="247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  <c r="EC36" s="125"/>
      <c r="ED36" s="125"/>
      <c r="EE36" s="125"/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25"/>
      <c r="EU36" s="125"/>
      <c r="EV36" s="125"/>
      <c r="EW36" s="125"/>
      <c r="EX36" s="125"/>
      <c r="EY36" s="125"/>
      <c r="EZ36" s="125"/>
      <c r="FA36" s="125"/>
      <c r="FB36" s="125"/>
      <c r="FC36" s="125"/>
      <c r="FD36" s="125"/>
      <c r="FE36" s="125"/>
      <c r="FF36" s="125"/>
      <c r="FG36" s="125"/>
      <c r="FH36" s="125"/>
      <c r="FI36" s="125"/>
      <c r="FJ36" s="125"/>
      <c r="FK36" s="125"/>
      <c r="FL36" s="125"/>
      <c r="FM36" s="125"/>
      <c r="FN36" s="125"/>
      <c r="FO36" s="125"/>
      <c r="FP36" s="125"/>
      <c r="FQ36" s="125"/>
      <c r="FR36" s="125"/>
      <c r="FS36" s="125"/>
      <c r="FT36" s="125"/>
      <c r="FU36" s="125"/>
      <c r="FV36" s="125"/>
      <c r="FW36" s="125"/>
      <c r="FX36" s="125"/>
      <c r="FY36" s="125"/>
      <c r="FZ36" s="125"/>
      <c r="GA36" s="125"/>
      <c r="GB36" s="125"/>
      <c r="GC36" s="125"/>
      <c r="GD36" s="125"/>
      <c r="GE36" s="125"/>
      <c r="GF36" s="125"/>
      <c r="GG36" s="125"/>
      <c r="GH36" s="125"/>
      <c r="GI36" s="125"/>
      <c r="GJ36" s="125"/>
      <c r="GK36" s="125"/>
      <c r="GL36" s="125"/>
      <c r="GM36" s="125"/>
      <c r="GN36" s="125"/>
      <c r="GO36" s="125"/>
      <c r="GP36" s="125"/>
      <c r="GQ36" s="125"/>
      <c r="GR36" s="125"/>
      <c r="GS36" s="125"/>
      <c r="GT36" s="125"/>
      <c r="GU36" s="125"/>
      <c r="GV36" s="125"/>
      <c r="GW36" s="125"/>
      <c r="GX36" s="125"/>
      <c r="GY36" s="125"/>
      <c r="GZ36" s="125"/>
      <c r="HA36" s="125"/>
      <c r="HB36" s="125"/>
      <c r="HC36" s="125"/>
      <c r="HD36" s="125"/>
      <c r="HE36" s="125"/>
      <c r="HF36" s="125"/>
      <c r="HG36" s="125"/>
      <c r="HH36" s="125"/>
      <c r="HI36" s="125"/>
      <c r="HJ36" s="125"/>
      <c r="HK36" s="125"/>
      <c r="HL36" s="125"/>
      <c r="HM36" s="125"/>
      <c r="HN36" s="125"/>
      <c r="HO36" s="125"/>
      <c r="HP36" s="125"/>
      <c r="HQ36" s="125"/>
      <c r="HR36" s="125"/>
      <c r="HS36" s="125"/>
      <c r="HT36" s="125"/>
      <c r="HU36" s="125"/>
      <c r="HV36" s="125"/>
      <c r="HW36" s="125"/>
      <c r="HX36" s="125"/>
      <c r="HY36" s="125"/>
      <c r="HZ36" s="125"/>
      <c r="IA36" s="125"/>
      <c r="IB36" s="125"/>
      <c r="IC36" s="125"/>
      <c r="ID36" s="125"/>
      <c r="IE36" s="125"/>
      <c r="IF36" s="125"/>
      <c r="IG36" s="125"/>
      <c r="IH36" s="125"/>
      <c r="II36" s="125"/>
      <c r="IJ36" s="125"/>
      <c r="IK36" s="125"/>
      <c r="IL36" s="125"/>
      <c r="IM36" s="125"/>
      <c r="IN36" s="125"/>
      <c r="IO36" s="125"/>
    </row>
    <row r="37" spans="1:249" s="126" customFormat="1" ht="72">
      <c r="A37" s="806"/>
      <c r="B37" s="540"/>
      <c r="C37" s="807" t="s">
        <v>432</v>
      </c>
      <c r="D37" s="129"/>
      <c r="E37" s="508"/>
      <c r="F37" s="669"/>
      <c r="G37" s="669">
        <f>+'3.1ผลงานคณะ'!G48</f>
        <v>0</v>
      </c>
      <c r="H37" s="669"/>
      <c r="I37" s="669"/>
      <c r="J37" s="669"/>
      <c r="K37" s="669"/>
      <c r="L37" s="669">
        <f>+'3.1ผลงานคณะ'!L48</f>
        <v>0</v>
      </c>
      <c r="M37" s="669">
        <f>+'3.1ผลงานคณะ'!M48</f>
        <v>0</v>
      </c>
      <c r="N37" s="669">
        <f>+'3.1ผลงานคณะ'!N48</f>
        <v>0</v>
      </c>
      <c r="O37" s="669">
        <f>+'3.1ผลงานคณะ'!O48</f>
        <v>0</v>
      </c>
      <c r="P37" s="669">
        <f>+'3.1ผลงานคณะ'!P48</f>
        <v>0</v>
      </c>
      <c r="Q37" s="669"/>
      <c r="R37" s="669"/>
      <c r="S37" s="669"/>
      <c r="T37" s="669"/>
      <c r="U37" s="669">
        <f>+'3.1ผลงานคณะ'!U48</f>
        <v>0</v>
      </c>
      <c r="V37" s="669"/>
      <c r="W37" s="669"/>
      <c r="X37" s="669"/>
      <c r="Y37" s="669"/>
      <c r="Z37" s="669">
        <f>+'3.1ผลงานคณะ'!Z48</f>
        <v>0</v>
      </c>
      <c r="AA37" s="669"/>
      <c r="AB37" s="669"/>
      <c r="AC37" s="669"/>
      <c r="AD37" s="669"/>
      <c r="AE37" s="669">
        <f>+'3.1ผลงานคณะ'!AE48</f>
        <v>0</v>
      </c>
      <c r="AF37" s="669"/>
      <c r="AG37" s="669"/>
      <c r="AH37" s="669"/>
      <c r="AI37" s="669"/>
      <c r="AJ37" s="669">
        <f>+'3.1ผลงานคณะ'!AJ48</f>
        <v>0</v>
      </c>
      <c r="AK37" s="669"/>
      <c r="AL37" s="669"/>
      <c r="AM37" s="669"/>
      <c r="AN37" s="669"/>
      <c r="AO37" s="669">
        <f>+'3.1ผลงานคณะ'!AO48</f>
        <v>0</v>
      </c>
      <c r="AP37" s="669"/>
      <c r="AQ37" s="669"/>
      <c r="AR37" s="669"/>
      <c r="AS37" s="669"/>
      <c r="AT37" s="669">
        <f>+'3.1ผลงานคณะ'!AT48</f>
        <v>0</v>
      </c>
      <c r="AU37" s="669"/>
      <c r="AV37" s="669"/>
      <c r="AW37" s="669"/>
      <c r="AX37" s="669"/>
      <c r="AY37" s="669">
        <f>+'3.1ผลงานคณะ'!AY48</f>
        <v>0</v>
      </c>
      <c r="AZ37" s="669"/>
      <c r="BA37" s="669"/>
      <c r="BB37" s="669"/>
      <c r="BC37" s="669"/>
      <c r="BD37" s="669">
        <f>+'3.1ผลงานคณะ'!BD48</f>
        <v>0</v>
      </c>
      <c r="BE37" s="669"/>
      <c r="BF37" s="669"/>
      <c r="BG37" s="669"/>
      <c r="BH37" s="669"/>
      <c r="BI37" s="669">
        <f>+'3.1ผลงานคณะ'!BI48</f>
        <v>0</v>
      </c>
      <c r="BJ37" s="669"/>
      <c r="BK37" s="669"/>
      <c r="BL37" s="669"/>
      <c r="BM37" s="1107"/>
      <c r="BN37" s="1185">
        <v>1</v>
      </c>
      <c r="BO37" s="585"/>
      <c r="BP37" s="585"/>
      <c r="BQ37" s="122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5"/>
      <c r="FE37" s="125"/>
      <c r="FF37" s="125"/>
      <c r="FG37" s="125"/>
      <c r="FH37" s="125"/>
      <c r="FI37" s="125"/>
      <c r="FJ37" s="125"/>
      <c r="FK37" s="125"/>
      <c r="FL37" s="125"/>
      <c r="FM37" s="125"/>
      <c r="FN37" s="125"/>
      <c r="FO37" s="125"/>
      <c r="FP37" s="125"/>
      <c r="FQ37" s="125"/>
      <c r="FR37" s="125"/>
      <c r="FS37" s="125"/>
      <c r="FT37" s="125"/>
      <c r="FU37" s="125"/>
      <c r="FV37" s="125"/>
      <c r="FW37" s="125"/>
      <c r="FX37" s="125"/>
      <c r="FY37" s="125"/>
      <c r="FZ37" s="125"/>
      <c r="GA37" s="125"/>
      <c r="GB37" s="125"/>
      <c r="GC37" s="125"/>
      <c r="GD37" s="125"/>
      <c r="GE37" s="125"/>
      <c r="GF37" s="125"/>
      <c r="GG37" s="125"/>
      <c r="GH37" s="125"/>
      <c r="GI37" s="125"/>
      <c r="GJ37" s="125"/>
      <c r="GK37" s="125"/>
      <c r="GL37" s="125"/>
      <c r="GM37" s="125"/>
      <c r="GN37" s="125"/>
      <c r="GO37" s="125"/>
      <c r="GP37" s="125"/>
      <c r="GQ37" s="125"/>
      <c r="GR37" s="125"/>
      <c r="GS37" s="125"/>
      <c r="GT37" s="125"/>
      <c r="GU37" s="125"/>
      <c r="GV37" s="125"/>
      <c r="GW37" s="125"/>
      <c r="GX37" s="125"/>
      <c r="GY37" s="125"/>
      <c r="GZ37" s="125"/>
      <c r="HA37" s="125"/>
      <c r="HB37" s="125"/>
      <c r="HC37" s="125"/>
      <c r="HD37" s="125"/>
      <c r="HE37" s="125"/>
      <c r="HF37" s="125"/>
      <c r="HG37" s="125"/>
      <c r="HH37" s="125"/>
      <c r="HI37" s="125"/>
      <c r="HJ37" s="125"/>
      <c r="HK37" s="125"/>
      <c r="HL37" s="125"/>
      <c r="HM37" s="125"/>
      <c r="HN37" s="125"/>
      <c r="HO37" s="125"/>
      <c r="HP37" s="125"/>
      <c r="HQ37" s="125"/>
      <c r="HR37" s="125"/>
      <c r="HS37" s="125"/>
      <c r="HT37" s="125"/>
      <c r="HU37" s="125"/>
      <c r="HV37" s="125"/>
      <c r="HW37" s="125"/>
      <c r="HX37" s="125"/>
      <c r="HY37" s="125"/>
      <c r="HZ37" s="125"/>
      <c r="IA37" s="125"/>
      <c r="IB37" s="125"/>
      <c r="IC37" s="125"/>
      <c r="ID37" s="125"/>
      <c r="IE37" s="125"/>
      <c r="IF37" s="125"/>
      <c r="IG37" s="125"/>
      <c r="IH37" s="125"/>
      <c r="II37" s="125"/>
      <c r="IJ37" s="125"/>
      <c r="IK37" s="125"/>
      <c r="IL37" s="125"/>
      <c r="IM37" s="125"/>
      <c r="IN37" s="125"/>
      <c r="IO37" s="125"/>
    </row>
    <row r="38" spans="1:249" s="126" customFormat="1" ht="30.75">
      <c r="A38" s="806"/>
      <c r="B38" s="540"/>
      <c r="C38" s="807" t="s">
        <v>433</v>
      </c>
      <c r="D38" s="129"/>
      <c r="E38" s="508"/>
      <c r="F38" s="669"/>
      <c r="G38" s="669">
        <f>+'3.1ผลงานคณะ'!G49</f>
        <v>0</v>
      </c>
      <c r="H38" s="669"/>
      <c r="I38" s="669"/>
      <c r="J38" s="669"/>
      <c r="K38" s="669"/>
      <c r="L38" s="669">
        <f>+'3.1ผลงานคณะ'!L49</f>
        <v>0</v>
      </c>
      <c r="M38" s="669">
        <f>+'3.1ผลงานคณะ'!M49</f>
        <v>0</v>
      </c>
      <c r="N38" s="669">
        <f>+'3.1ผลงานคณะ'!N49</f>
        <v>0</v>
      </c>
      <c r="O38" s="669">
        <f>+'3.1ผลงานคณะ'!O49</f>
        <v>0</v>
      </c>
      <c r="P38" s="669">
        <f>+'3.1ผลงานคณะ'!P49</f>
        <v>0</v>
      </c>
      <c r="Q38" s="669"/>
      <c r="R38" s="669"/>
      <c r="S38" s="669"/>
      <c r="T38" s="669"/>
      <c r="U38" s="669">
        <f>+'3.1ผลงานคณะ'!U49</f>
        <v>0</v>
      </c>
      <c r="V38" s="669"/>
      <c r="W38" s="669"/>
      <c r="X38" s="669"/>
      <c r="Y38" s="669"/>
      <c r="Z38" s="669">
        <f>+'3.1ผลงานคณะ'!Z49</f>
        <v>0</v>
      </c>
      <c r="AA38" s="669"/>
      <c r="AB38" s="669"/>
      <c r="AC38" s="669"/>
      <c r="AD38" s="669"/>
      <c r="AE38" s="669">
        <f>+'3.1ผลงานคณะ'!AE49</f>
        <v>0</v>
      </c>
      <c r="AF38" s="669"/>
      <c r="AG38" s="669"/>
      <c r="AH38" s="669"/>
      <c r="AI38" s="669"/>
      <c r="AJ38" s="669">
        <f>+'3.1ผลงานคณะ'!AJ49</f>
        <v>0</v>
      </c>
      <c r="AK38" s="669"/>
      <c r="AL38" s="669"/>
      <c r="AM38" s="669"/>
      <c r="AN38" s="669"/>
      <c r="AO38" s="669">
        <f>+'3.1ผลงานคณะ'!AO49</f>
        <v>0</v>
      </c>
      <c r="AP38" s="669"/>
      <c r="AQ38" s="669"/>
      <c r="AR38" s="669"/>
      <c r="AS38" s="669"/>
      <c r="AT38" s="669">
        <f>+'3.1ผลงานคณะ'!AT49</f>
        <v>0</v>
      </c>
      <c r="AU38" s="669"/>
      <c r="AV38" s="669"/>
      <c r="AW38" s="669"/>
      <c r="AX38" s="669"/>
      <c r="AY38" s="669">
        <f>+'3.1ผลงานคณะ'!AY49</f>
        <v>0</v>
      </c>
      <c r="AZ38" s="669"/>
      <c r="BA38" s="669"/>
      <c r="BB38" s="669"/>
      <c r="BC38" s="669"/>
      <c r="BD38" s="669">
        <f>+'3.1ผลงานคณะ'!BD49</f>
        <v>0</v>
      </c>
      <c r="BE38" s="669"/>
      <c r="BF38" s="669"/>
      <c r="BG38" s="669"/>
      <c r="BH38" s="669"/>
      <c r="BI38" s="669">
        <f>+'3.1ผลงานคณะ'!BI49</f>
        <v>0</v>
      </c>
      <c r="BJ38" s="669"/>
      <c r="BK38" s="669"/>
      <c r="BL38" s="669"/>
      <c r="BM38" s="1107"/>
      <c r="BN38" s="1185">
        <v>1</v>
      </c>
      <c r="BO38" s="585"/>
      <c r="BP38" s="585"/>
      <c r="BQ38" s="122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  <c r="DT38" s="125"/>
      <c r="DU38" s="125"/>
      <c r="DV38" s="125"/>
      <c r="DW38" s="125"/>
      <c r="DX38" s="125"/>
      <c r="DY38" s="125"/>
      <c r="DZ38" s="125"/>
      <c r="EA38" s="125"/>
      <c r="EB38" s="125"/>
      <c r="EC38" s="125"/>
      <c r="ED38" s="125"/>
      <c r="EE38" s="125"/>
      <c r="EF38" s="125"/>
      <c r="EG38" s="125"/>
      <c r="EH38" s="125"/>
      <c r="EI38" s="125"/>
      <c r="EJ38" s="125"/>
      <c r="EK38" s="125"/>
      <c r="EL38" s="125"/>
      <c r="EM38" s="125"/>
      <c r="EN38" s="125"/>
      <c r="EO38" s="125"/>
      <c r="EP38" s="125"/>
      <c r="EQ38" s="125"/>
      <c r="ER38" s="125"/>
      <c r="ES38" s="125"/>
      <c r="ET38" s="125"/>
      <c r="EU38" s="125"/>
      <c r="EV38" s="125"/>
      <c r="EW38" s="125"/>
      <c r="EX38" s="125"/>
      <c r="EY38" s="125"/>
      <c r="EZ38" s="125"/>
      <c r="FA38" s="125"/>
      <c r="FB38" s="125"/>
      <c r="FC38" s="125"/>
      <c r="FD38" s="125"/>
      <c r="FE38" s="125"/>
      <c r="FF38" s="125"/>
      <c r="FG38" s="125"/>
      <c r="FH38" s="125"/>
      <c r="FI38" s="125"/>
      <c r="FJ38" s="125"/>
      <c r="FK38" s="125"/>
      <c r="FL38" s="125"/>
      <c r="FM38" s="125"/>
      <c r="FN38" s="125"/>
      <c r="FO38" s="125"/>
      <c r="FP38" s="125"/>
      <c r="FQ38" s="125"/>
      <c r="FR38" s="125"/>
      <c r="FS38" s="125"/>
      <c r="FT38" s="125"/>
      <c r="FU38" s="125"/>
      <c r="FV38" s="125"/>
      <c r="FW38" s="125"/>
      <c r="FX38" s="125"/>
      <c r="FY38" s="125"/>
      <c r="FZ38" s="125"/>
      <c r="GA38" s="125"/>
      <c r="GB38" s="125"/>
      <c r="GC38" s="125"/>
      <c r="GD38" s="125"/>
      <c r="GE38" s="125"/>
      <c r="GF38" s="125"/>
      <c r="GG38" s="125"/>
      <c r="GH38" s="125"/>
      <c r="GI38" s="125"/>
      <c r="GJ38" s="125"/>
      <c r="GK38" s="125"/>
      <c r="GL38" s="125"/>
      <c r="GM38" s="125"/>
      <c r="GN38" s="125"/>
      <c r="GO38" s="125"/>
      <c r="GP38" s="125"/>
      <c r="GQ38" s="125"/>
      <c r="GR38" s="125"/>
      <c r="GS38" s="125"/>
      <c r="GT38" s="125"/>
      <c r="GU38" s="125"/>
      <c r="GV38" s="125"/>
      <c r="GW38" s="125"/>
      <c r="GX38" s="125"/>
      <c r="GY38" s="125"/>
      <c r="GZ38" s="125"/>
      <c r="HA38" s="125"/>
      <c r="HB38" s="125"/>
      <c r="HC38" s="125"/>
      <c r="HD38" s="125"/>
      <c r="HE38" s="125"/>
      <c r="HF38" s="125"/>
      <c r="HG38" s="125"/>
      <c r="HH38" s="125"/>
      <c r="HI38" s="125"/>
      <c r="HJ38" s="125"/>
      <c r="HK38" s="125"/>
      <c r="HL38" s="125"/>
      <c r="HM38" s="125"/>
      <c r="HN38" s="125"/>
      <c r="HO38" s="125"/>
      <c r="HP38" s="125"/>
      <c r="HQ38" s="125"/>
      <c r="HR38" s="125"/>
      <c r="HS38" s="125"/>
      <c r="HT38" s="125"/>
      <c r="HU38" s="125"/>
      <c r="HV38" s="125"/>
      <c r="HW38" s="125"/>
      <c r="HX38" s="125"/>
      <c r="HY38" s="125"/>
      <c r="HZ38" s="125"/>
      <c r="IA38" s="125"/>
      <c r="IB38" s="125"/>
      <c r="IC38" s="125"/>
      <c r="ID38" s="125"/>
      <c r="IE38" s="125"/>
      <c r="IF38" s="125"/>
      <c r="IG38" s="125"/>
      <c r="IH38" s="125"/>
      <c r="II38" s="125"/>
      <c r="IJ38" s="125"/>
      <c r="IK38" s="125"/>
      <c r="IL38" s="125"/>
      <c r="IM38" s="125"/>
      <c r="IN38" s="125"/>
      <c r="IO38" s="125"/>
    </row>
    <row r="39" spans="1:249" s="126" customFormat="1" ht="30.75" hidden="1">
      <c r="A39" s="806"/>
      <c r="B39" s="540"/>
      <c r="C39" s="1056" t="s">
        <v>434</v>
      </c>
      <c r="D39" s="129"/>
      <c r="E39" s="508"/>
      <c r="F39" s="622"/>
      <c r="G39" s="622"/>
      <c r="H39" s="622"/>
      <c r="I39" s="622"/>
      <c r="J39" s="622"/>
      <c r="K39" s="622"/>
      <c r="L39" s="622"/>
      <c r="M39" s="622"/>
      <c r="N39" s="622"/>
      <c r="O39" s="622"/>
      <c r="P39" s="622"/>
      <c r="Q39" s="622"/>
      <c r="R39" s="622"/>
      <c r="S39" s="622"/>
      <c r="T39" s="622"/>
      <c r="U39" s="622"/>
      <c r="V39" s="622"/>
      <c r="W39" s="622"/>
      <c r="X39" s="622"/>
      <c r="Y39" s="622"/>
      <c r="Z39" s="622"/>
      <c r="AA39" s="622"/>
      <c r="AB39" s="622"/>
      <c r="AC39" s="622"/>
      <c r="AD39" s="622"/>
      <c r="AE39" s="622"/>
      <c r="AF39" s="622"/>
      <c r="AG39" s="622"/>
      <c r="AH39" s="622"/>
      <c r="AI39" s="622"/>
      <c r="AJ39" s="622"/>
      <c r="AK39" s="622"/>
      <c r="AL39" s="622"/>
      <c r="AM39" s="622"/>
      <c r="AN39" s="622"/>
      <c r="AO39" s="622"/>
      <c r="AP39" s="622"/>
      <c r="AQ39" s="622"/>
      <c r="AR39" s="622"/>
      <c r="AS39" s="622"/>
      <c r="AT39" s="622"/>
      <c r="AU39" s="622"/>
      <c r="AV39" s="622"/>
      <c r="AW39" s="622"/>
      <c r="AX39" s="622"/>
      <c r="AY39" s="622"/>
      <c r="AZ39" s="622"/>
      <c r="BA39" s="622"/>
      <c r="BB39" s="622"/>
      <c r="BC39" s="622"/>
      <c r="BD39" s="622"/>
      <c r="BE39" s="622"/>
      <c r="BF39" s="622"/>
      <c r="BG39" s="622"/>
      <c r="BH39" s="622"/>
      <c r="BI39" s="622"/>
      <c r="BJ39" s="622"/>
      <c r="BK39" s="622"/>
      <c r="BL39" s="585"/>
      <c r="BM39" s="585"/>
      <c r="BN39" s="585"/>
      <c r="BO39" s="585"/>
      <c r="BP39" s="585"/>
      <c r="BQ39" s="122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  <c r="DG39" s="125"/>
      <c r="DH39" s="125"/>
      <c r="DI39" s="125"/>
      <c r="DJ39" s="125"/>
      <c r="DK39" s="125"/>
      <c r="DL39" s="125"/>
      <c r="DM39" s="125"/>
      <c r="DN39" s="125"/>
      <c r="DO39" s="125"/>
      <c r="DP39" s="125"/>
      <c r="DQ39" s="125"/>
      <c r="DR39" s="125"/>
      <c r="DS39" s="125"/>
      <c r="DT39" s="125"/>
      <c r="DU39" s="125"/>
      <c r="DV39" s="125"/>
      <c r="DW39" s="125"/>
      <c r="DX39" s="125"/>
      <c r="DY39" s="125"/>
      <c r="DZ39" s="125"/>
      <c r="EA39" s="125"/>
      <c r="EB39" s="125"/>
      <c r="EC39" s="125"/>
      <c r="ED39" s="125"/>
      <c r="EE39" s="125"/>
      <c r="EF39" s="125"/>
      <c r="EG39" s="125"/>
      <c r="EH39" s="125"/>
      <c r="EI39" s="125"/>
      <c r="EJ39" s="125"/>
      <c r="EK39" s="125"/>
      <c r="EL39" s="125"/>
      <c r="EM39" s="125"/>
      <c r="EN39" s="125"/>
      <c r="EO39" s="125"/>
      <c r="EP39" s="125"/>
      <c r="EQ39" s="125"/>
      <c r="ER39" s="125"/>
      <c r="ES39" s="125"/>
      <c r="ET39" s="125"/>
      <c r="EU39" s="125"/>
      <c r="EV39" s="125"/>
      <c r="EW39" s="125"/>
      <c r="EX39" s="125"/>
      <c r="EY39" s="125"/>
      <c r="EZ39" s="125"/>
      <c r="FA39" s="125"/>
      <c r="FB39" s="125"/>
      <c r="FC39" s="125"/>
      <c r="FD39" s="125"/>
      <c r="FE39" s="125"/>
      <c r="FF39" s="125"/>
      <c r="FG39" s="125"/>
      <c r="FH39" s="125"/>
      <c r="FI39" s="125"/>
      <c r="FJ39" s="125"/>
      <c r="FK39" s="125"/>
      <c r="FL39" s="125"/>
      <c r="FM39" s="125"/>
      <c r="FN39" s="125"/>
      <c r="FO39" s="125"/>
      <c r="FP39" s="125"/>
      <c r="FQ39" s="125"/>
      <c r="FR39" s="125"/>
      <c r="FS39" s="125"/>
      <c r="FT39" s="125"/>
      <c r="FU39" s="125"/>
      <c r="FV39" s="125"/>
      <c r="FW39" s="125"/>
      <c r="FX39" s="125"/>
      <c r="FY39" s="125"/>
      <c r="FZ39" s="125"/>
      <c r="GA39" s="125"/>
      <c r="GB39" s="125"/>
      <c r="GC39" s="125"/>
      <c r="GD39" s="125"/>
      <c r="GE39" s="125"/>
      <c r="GF39" s="125"/>
      <c r="GG39" s="125"/>
      <c r="GH39" s="125"/>
      <c r="GI39" s="125"/>
      <c r="GJ39" s="125"/>
      <c r="GK39" s="125"/>
      <c r="GL39" s="125"/>
      <c r="GM39" s="125"/>
      <c r="GN39" s="125"/>
      <c r="GO39" s="125"/>
      <c r="GP39" s="125"/>
      <c r="GQ39" s="125"/>
      <c r="GR39" s="125"/>
      <c r="GS39" s="125"/>
      <c r="GT39" s="125"/>
      <c r="GU39" s="125"/>
      <c r="GV39" s="125"/>
      <c r="GW39" s="125"/>
      <c r="GX39" s="125"/>
      <c r="GY39" s="125"/>
      <c r="GZ39" s="125"/>
      <c r="HA39" s="125"/>
      <c r="HB39" s="125"/>
      <c r="HC39" s="125"/>
      <c r="HD39" s="125"/>
      <c r="HE39" s="125"/>
      <c r="HF39" s="125"/>
      <c r="HG39" s="125"/>
      <c r="HH39" s="125"/>
      <c r="HI39" s="125"/>
      <c r="HJ39" s="125"/>
      <c r="HK39" s="125"/>
      <c r="HL39" s="125"/>
      <c r="HM39" s="125"/>
      <c r="HN39" s="125"/>
      <c r="HO39" s="125"/>
      <c r="HP39" s="125"/>
      <c r="HQ39" s="125"/>
      <c r="HR39" s="125"/>
      <c r="HS39" s="125"/>
      <c r="HT39" s="125"/>
      <c r="HU39" s="125"/>
      <c r="HV39" s="125"/>
      <c r="HW39" s="125"/>
      <c r="HX39" s="125"/>
      <c r="HY39" s="125"/>
      <c r="HZ39" s="125"/>
      <c r="IA39" s="125"/>
      <c r="IB39" s="125"/>
      <c r="IC39" s="125"/>
      <c r="ID39" s="125"/>
      <c r="IE39" s="125"/>
      <c r="IF39" s="125"/>
      <c r="IG39" s="125"/>
      <c r="IH39" s="125"/>
      <c r="II39" s="125"/>
      <c r="IJ39" s="125"/>
      <c r="IK39" s="125"/>
      <c r="IL39" s="125"/>
      <c r="IM39" s="125"/>
      <c r="IN39" s="125"/>
      <c r="IO39" s="125"/>
    </row>
    <row r="40" spans="1:249" s="564" customFormat="1" ht="30.75" hidden="1">
      <c r="A40" s="808"/>
      <c r="B40" s="1057"/>
      <c r="C40" s="809" t="s">
        <v>435</v>
      </c>
      <c r="D40" s="1058"/>
      <c r="E40" s="1059"/>
      <c r="F40" s="1071"/>
      <c r="G40" s="1072"/>
      <c r="H40" s="1071"/>
      <c r="I40" s="1071"/>
      <c r="J40" s="1071"/>
      <c r="K40" s="1071"/>
      <c r="L40" s="1072"/>
      <c r="M40" s="1072"/>
      <c r="N40" s="1072"/>
      <c r="O40" s="1072"/>
      <c r="P40" s="1072"/>
      <c r="Q40" s="1071"/>
      <c r="R40" s="1071"/>
      <c r="S40" s="1071"/>
      <c r="T40" s="1071"/>
      <c r="U40" s="1072"/>
      <c r="V40" s="1071"/>
      <c r="W40" s="1071"/>
      <c r="X40" s="1071"/>
      <c r="Y40" s="1071"/>
      <c r="Z40" s="1072"/>
      <c r="AA40" s="1071"/>
      <c r="AB40" s="1071"/>
      <c r="AC40" s="1071"/>
      <c r="AD40" s="1071"/>
      <c r="AE40" s="1072"/>
      <c r="AF40" s="1071"/>
      <c r="AG40" s="1071"/>
      <c r="AH40" s="1071"/>
      <c r="AI40" s="1071"/>
      <c r="AJ40" s="1072"/>
      <c r="AK40" s="1071"/>
      <c r="AL40" s="1071"/>
      <c r="AM40" s="1071"/>
      <c r="AN40" s="1071"/>
      <c r="AO40" s="1072"/>
      <c r="AP40" s="1071"/>
      <c r="AQ40" s="1071"/>
      <c r="AR40" s="1071"/>
      <c r="AS40" s="1071"/>
      <c r="AT40" s="1072"/>
      <c r="AU40" s="1071"/>
      <c r="AV40" s="1071"/>
      <c r="AW40" s="1071"/>
      <c r="AX40" s="1071"/>
      <c r="AY40" s="1072"/>
      <c r="AZ40" s="1071"/>
      <c r="BA40" s="1071"/>
      <c r="BB40" s="1071"/>
      <c r="BC40" s="1071"/>
      <c r="BD40" s="1072"/>
      <c r="BE40" s="1071"/>
      <c r="BF40" s="1071"/>
      <c r="BG40" s="1071"/>
      <c r="BH40" s="1071"/>
      <c r="BI40" s="1072"/>
      <c r="BJ40" s="1071"/>
      <c r="BK40" s="1071"/>
      <c r="BL40" s="1068"/>
      <c r="BM40" s="1108"/>
      <c r="BN40" s="1109">
        <v>3.9</v>
      </c>
      <c r="BO40" s="1068"/>
      <c r="BP40" s="1068"/>
      <c r="BQ40" s="1090"/>
      <c r="BR40" s="563"/>
      <c r="BS40" s="563"/>
      <c r="BT40" s="563"/>
      <c r="BU40" s="563"/>
      <c r="BV40" s="563"/>
      <c r="BW40" s="563"/>
      <c r="BX40" s="563"/>
      <c r="BY40" s="563"/>
      <c r="BZ40" s="563"/>
      <c r="CA40" s="563"/>
      <c r="CB40" s="563"/>
      <c r="CC40" s="563"/>
      <c r="CD40" s="563"/>
      <c r="CE40" s="563"/>
      <c r="CF40" s="563"/>
      <c r="CG40" s="563"/>
      <c r="CH40" s="563"/>
      <c r="CI40" s="563"/>
      <c r="CJ40" s="563"/>
      <c r="CK40" s="563"/>
      <c r="CL40" s="563"/>
      <c r="CM40" s="563"/>
      <c r="CN40" s="563"/>
      <c r="CO40" s="563"/>
      <c r="CP40" s="563"/>
      <c r="CQ40" s="563"/>
      <c r="CR40" s="563"/>
      <c r="CS40" s="563"/>
      <c r="CT40" s="563"/>
      <c r="CU40" s="563"/>
      <c r="CV40" s="563"/>
      <c r="CW40" s="563"/>
      <c r="CX40" s="563"/>
      <c r="CY40" s="563"/>
      <c r="CZ40" s="563"/>
      <c r="DA40" s="563"/>
      <c r="DB40" s="563"/>
      <c r="DC40" s="563"/>
      <c r="DD40" s="563"/>
      <c r="DE40" s="563"/>
      <c r="DF40" s="563"/>
      <c r="DG40" s="563"/>
      <c r="DH40" s="563"/>
      <c r="DI40" s="563"/>
      <c r="DJ40" s="563"/>
      <c r="DK40" s="563"/>
      <c r="DL40" s="563"/>
      <c r="DM40" s="563"/>
      <c r="DN40" s="563"/>
      <c r="DO40" s="563"/>
      <c r="DP40" s="563"/>
      <c r="DQ40" s="563"/>
      <c r="DR40" s="563"/>
      <c r="DS40" s="563"/>
      <c r="DT40" s="563"/>
      <c r="DU40" s="563"/>
      <c r="DV40" s="563"/>
      <c r="DW40" s="563"/>
      <c r="DX40" s="563"/>
      <c r="DY40" s="563"/>
      <c r="DZ40" s="563"/>
      <c r="EA40" s="563"/>
      <c r="EB40" s="563"/>
      <c r="EC40" s="563"/>
      <c r="ED40" s="563"/>
      <c r="EE40" s="563"/>
      <c r="EF40" s="563"/>
      <c r="EG40" s="563"/>
      <c r="EH40" s="563"/>
      <c r="EI40" s="563"/>
      <c r="EJ40" s="563"/>
      <c r="EK40" s="563"/>
      <c r="EL40" s="563"/>
      <c r="EM40" s="563"/>
      <c r="EN40" s="563"/>
      <c r="EO40" s="563"/>
      <c r="EP40" s="563"/>
      <c r="EQ40" s="563"/>
      <c r="ER40" s="563"/>
      <c r="ES40" s="563"/>
      <c r="ET40" s="563"/>
      <c r="EU40" s="563"/>
      <c r="EV40" s="563"/>
      <c r="EW40" s="563"/>
      <c r="EX40" s="563"/>
      <c r="EY40" s="563"/>
      <c r="EZ40" s="563"/>
      <c r="FA40" s="563"/>
      <c r="FB40" s="563"/>
      <c r="FC40" s="563"/>
      <c r="FD40" s="563"/>
      <c r="FE40" s="563"/>
      <c r="FF40" s="563"/>
      <c r="FG40" s="563"/>
      <c r="FH40" s="563"/>
      <c r="FI40" s="563"/>
      <c r="FJ40" s="563"/>
      <c r="FK40" s="563"/>
      <c r="FL40" s="563"/>
      <c r="FM40" s="563"/>
      <c r="FN40" s="563"/>
      <c r="FO40" s="563"/>
      <c r="FP40" s="563"/>
      <c r="FQ40" s="563"/>
      <c r="FR40" s="563"/>
      <c r="FS40" s="563"/>
      <c r="FT40" s="563"/>
      <c r="FU40" s="563"/>
      <c r="FV40" s="563"/>
      <c r="FW40" s="563"/>
      <c r="FX40" s="563"/>
      <c r="FY40" s="563"/>
      <c r="FZ40" s="563"/>
      <c r="GA40" s="563"/>
      <c r="GB40" s="563"/>
      <c r="GC40" s="563"/>
      <c r="GD40" s="563"/>
      <c r="GE40" s="563"/>
      <c r="GF40" s="563"/>
      <c r="GG40" s="563"/>
      <c r="GH40" s="563"/>
      <c r="GI40" s="563"/>
      <c r="GJ40" s="563"/>
      <c r="GK40" s="563"/>
      <c r="GL40" s="563"/>
      <c r="GM40" s="563"/>
      <c r="GN40" s="563"/>
      <c r="GO40" s="563"/>
      <c r="GP40" s="563"/>
      <c r="GQ40" s="563"/>
      <c r="GR40" s="563"/>
      <c r="GS40" s="563"/>
      <c r="GT40" s="563"/>
      <c r="GU40" s="563"/>
      <c r="GV40" s="563"/>
      <c r="GW40" s="563"/>
      <c r="GX40" s="563"/>
      <c r="GY40" s="563"/>
      <c r="GZ40" s="563"/>
      <c r="HA40" s="563"/>
      <c r="HB40" s="563"/>
      <c r="HC40" s="563"/>
      <c r="HD40" s="563"/>
      <c r="HE40" s="563"/>
      <c r="HF40" s="563"/>
      <c r="HG40" s="563"/>
      <c r="HH40" s="563"/>
      <c r="HI40" s="563"/>
      <c r="HJ40" s="563"/>
      <c r="HK40" s="563"/>
      <c r="HL40" s="563"/>
      <c r="HM40" s="563"/>
      <c r="HN40" s="563"/>
      <c r="HO40" s="563"/>
      <c r="HP40" s="563"/>
      <c r="HQ40" s="563"/>
      <c r="HR40" s="563"/>
      <c r="HS40" s="563"/>
      <c r="HT40" s="563"/>
      <c r="HU40" s="563"/>
      <c r="HV40" s="563"/>
      <c r="HW40" s="563"/>
      <c r="HX40" s="563"/>
      <c r="HY40" s="563"/>
      <c r="HZ40" s="563"/>
      <c r="IA40" s="563"/>
      <c r="IB40" s="563"/>
      <c r="IC40" s="563"/>
      <c r="ID40" s="563"/>
      <c r="IE40" s="563"/>
      <c r="IF40" s="563"/>
      <c r="IG40" s="563"/>
      <c r="IH40" s="563"/>
      <c r="II40" s="563"/>
      <c r="IJ40" s="563"/>
      <c r="IK40" s="563"/>
      <c r="IL40" s="563"/>
      <c r="IM40" s="563"/>
      <c r="IN40" s="563"/>
      <c r="IO40" s="563"/>
    </row>
    <row r="41" spans="1:249" s="126" customFormat="1" ht="30.75" hidden="1">
      <c r="A41" s="806"/>
      <c r="B41" s="540"/>
      <c r="C41" s="810" t="s">
        <v>436</v>
      </c>
      <c r="D41" s="129"/>
      <c r="E41" s="508"/>
      <c r="F41" s="622"/>
      <c r="G41" s="1073"/>
      <c r="H41" s="1074"/>
      <c r="I41" s="1074"/>
      <c r="J41" s="1074"/>
      <c r="K41" s="622"/>
      <c r="L41" s="1073"/>
      <c r="M41" s="1073"/>
      <c r="N41" s="1073"/>
      <c r="O41" s="1073"/>
      <c r="P41" s="1073"/>
      <c r="Q41" s="1074"/>
      <c r="R41" s="1074"/>
      <c r="S41" s="1074"/>
      <c r="T41" s="622"/>
      <c r="U41" s="1073"/>
      <c r="V41" s="1074"/>
      <c r="W41" s="1074"/>
      <c r="X41" s="1074"/>
      <c r="Y41" s="622"/>
      <c r="Z41" s="1073"/>
      <c r="AA41" s="1074"/>
      <c r="AB41" s="1074"/>
      <c r="AC41" s="1074"/>
      <c r="AD41" s="622"/>
      <c r="AE41" s="1073"/>
      <c r="AF41" s="1074"/>
      <c r="AG41" s="1074"/>
      <c r="AH41" s="1074"/>
      <c r="AI41" s="622"/>
      <c r="AJ41" s="1073"/>
      <c r="AK41" s="1074"/>
      <c r="AL41" s="1074"/>
      <c r="AM41" s="1074"/>
      <c r="AN41" s="622"/>
      <c r="AO41" s="1073"/>
      <c r="AP41" s="1074"/>
      <c r="AQ41" s="1074"/>
      <c r="AR41" s="1074"/>
      <c r="AS41" s="622"/>
      <c r="AT41" s="1073"/>
      <c r="AU41" s="1074"/>
      <c r="AV41" s="1074"/>
      <c r="AW41" s="1074"/>
      <c r="AX41" s="622"/>
      <c r="AY41" s="1073"/>
      <c r="AZ41" s="1074"/>
      <c r="BA41" s="1074"/>
      <c r="BB41" s="1074"/>
      <c r="BC41" s="622"/>
      <c r="BD41" s="1073"/>
      <c r="BE41" s="1074"/>
      <c r="BF41" s="1074"/>
      <c r="BG41" s="1074"/>
      <c r="BH41" s="622"/>
      <c r="BI41" s="1073"/>
      <c r="BJ41" s="622"/>
      <c r="BK41" s="622"/>
      <c r="BL41" s="585"/>
      <c r="BM41" s="1107"/>
      <c r="BN41" s="1110">
        <v>3.94</v>
      </c>
      <c r="BO41" s="585"/>
      <c r="BP41" s="585"/>
      <c r="BQ41" s="122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/>
      <c r="DH41" s="125"/>
      <c r="DI41" s="125"/>
      <c r="DJ41" s="125"/>
      <c r="DK41" s="125"/>
      <c r="DL41" s="125"/>
      <c r="DM41" s="125"/>
      <c r="DN41" s="125"/>
      <c r="DO41" s="125"/>
      <c r="DP41" s="125"/>
      <c r="DQ41" s="125"/>
      <c r="DR41" s="125"/>
      <c r="DS41" s="125"/>
      <c r="DT41" s="125"/>
      <c r="DU41" s="125"/>
      <c r="DV41" s="125"/>
      <c r="DW41" s="125"/>
      <c r="DX41" s="125"/>
      <c r="DY41" s="125"/>
      <c r="DZ41" s="125"/>
      <c r="EA41" s="125"/>
      <c r="EB41" s="125"/>
      <c r="EC41" s="125"/>
      <c r="ED41" s="125"/>
      <c r="EE41" s="125"/>
      <c r="EF41" s="125"/>
      <c r="EG41" s="125"/>
      <c r="EH41" s="125"/>
      <c r="EI41" s="125"/>
      <c r="EJ41" s="125"/>
      <c r="EK41" s="125"/>
      <c r="EL41" s="125"/>
      <c r="EM41" s="125"/>
      <c r="EN41" s="125"/>
      <c r="EO41" s="125"/>
      <c r="EP41" s="125"/>
      <c r="EQ41" s="125"/>
      <c r="ER41" s="125"/>
      <c r="ES41" s="125"/>
      <c r="ET41" s="125"/>
      <c r="EU41" s="125"/>
      <c r="EV41" s="125"/>
      <c r="EW41" s="125"/>
      <c r="EX41" s="125"/>
      <c r="EY41" s="125"/>
      <c r="EZ41" s="125"/>
      <c r="FA41" s="125"/>
      <c r="FB41" s="125"/>
      <c r="FC41" s="125"/>
      <c r="FD41" s="125"/>
      <c r="FE41" s="125"/>
      <c r="FF41" s="125"/>
      <c r="FG41" s="125"/>
      <c r="FH41" s="125"/>
      <c r="FI41" s="125"/>
      <c r="FJ41" s="125"/>
      <c r="FK41" s="125"/>
      <c r="FL41" s="125"/>
      <c r="FM41" s="125"/>
      <c r="FN41" s="125"/>
      <c r="FO41" s="125"/>
      <c r="FP41" s="125"/>
      <c r="FQ41" s="125"/>
      <c r="FR41" s="125"/>
      <c r="FS41" s="125"/>
      <c r="FT41" s="125"/>
      <c r="FU41" s="125"/>
      <c r="FV41" s="125"/>
      <c r="FW41" s="125"/>
      <c r="FX41" s="125"/>
      <c r="FY41" s="125"/>
      <c r="FZ41" s="125"/>
      <c r="GA41" s="125"/>
      <c r="GB41" s="125"/>
      <c r="GC41" s="125"/>
      <c r="GD41" s="125"/>
      <c r="GE41" s="125"/>
      <c r="GF41" s="125"/>
      <c r="GG41" s="125"/>
      <c r="GH41" s="125"/>
      <c r="GI41" s="125"/>
      <c r="GJ41" s="125"/>
      <c r="GK41" s="125"/>
      <c r="GL41" s="125"/>
      <c r="GM41" s="125"/>
      <c r="GN41" s="125"/>
      <c r="GO41" s="125"/>
      <c r="GP41" s="125"/>
      <c r="GQ41" s="125"/>
      <c r="GR41" s="125"/>
      <c r="GS41" s="125"/>
      <c r="GT41" s="125"/>
      <c r="GU41" s="125"/>
      <c r="GV41" s="125"/>
      <c r="GW41" s="125"/>
      <c r="GX41" s="125"/>
      <c r="GY41" s="125"/>
      <c r="GZ41" s="125"/>
      <c r="HA41" s="125"/>
      <c r="HB41" s="125"/>
      <c r="HC41" s="125"/>
      <c r="HD41" s="125"/>
      <c r="HE41" s="125"/>
      <c r="HF41" s="125"/>
      <c r="HG41" s="125"/>
      <c r="HH41" s="125"/>
      <c r="HI41" s="125"/>
      <c r="HJ41" s="125"/>
      <c r="HK41" s="125"/>
      <c r="HL41" s="125"/>
      <c r="HM41" s="125"/>
      <c r="HN41" s="125"/>
      <c r="HO41" s="125"/>
      <c r="HP41" s="125"/>
      <c r="HQ41" s="125"/>
      <c r="HR41" s="125"/>
      <c r="HS41" s="125"/>
      <c r="HT41" s="125"/>
      <c r="HU41" s="125"/>
      <c r="HV41" s="125"/>
      <c r="HW41" s="125"/>
      <c r="HX41" s="125"/>
      <c r="HY41" s="125"/>
      <c r="HZ41" s="125"/>
      <c r="IA41" s="125"/>
      <c r="IB41" s="125"/>
      <c r="IC41" s="125"/>
      <c r="ID41" s="125"/>
      <c r="IE41" s="125"/>
      <c r="IF41" s="125"/>
      <c r="IG41" s="125"/>
      <c r="IH41" s="125"/>
      <c r="II41" s="125"/>
      <c r="IJ41" s="125"/>
      <c r="IK41" s="125"/>
      <c r="IL41" s="125"/>
      <c r="IM41" s="125"/>
      <c r="IN41" s="125"/>
      <c r="IO41" s="125"/>
    </row>
    <row r="42" spans="1:249" s="126" customFormat="1" ht="30.75" hidden="1">
      <c r="A42" s="806"/>
      <c r="B42" s="540"/>
      <c r="C42" s="810" t="s">
        <v>437</v>
      </c>
      <c r="D42" s="129"/>
      <c r="E42" s="508"/>
      <c r="F42" s="622"/>
      <c r="G42" s="1073"/>
      <c r="H42" s="1074"/>
      <c r="I42" s="1074"/>
      <c r="J42" s="1074"/>
      <c r="K42" s="622"/>
      <c r="L42" s="1073"/>
      <c r="M42" s="1073"/>
      <c r="N42" s="1073"/>
      <c r="O42" s="1073"/>
      <c r="P42" s="1073"/>
      <c r="Q42" s="1074"/>
      <c r="R42" s="1074"/>
      <c r="S42" s="1074"/>
      <c r="T42" s="622"/>
      <c r="U42" s="1073"/>
      <c r="V42" s="1074"/>
      <c r="W42" s="1074"/>
      <c r="X42" s="1074"/>
      <c r="Y42" s="622"/>
      <c r="Z42" s="1073"/>
      <c r="AA42" s="1074"/>
      <c r="AB42" s="1074"/>
      <c r="AC42" s="1074"/>
      <c r="AD42" s="622"/>
      <c r="AE42" s="1073"/>
      <c r="AF42" s="1074"/>
      <c r="AG42" s="1074"/>
      <c r="AH42" s="1074"/>
      <c r="AI42" s="622"/>
      <c r="AJ42" s="1073"/>
      <c r="AK42" s="1074"/>
      <c r="AL42" s="1074"/>
      <c r="AM42" s="1074"/>
      <c r="AN42" s="622"/>
      <c r="AO42" s="1073"/>
      <c r="AP42" s="1074"/>
      <c r="AQ42" s="1074"/>
      <c r="AR42" s="1074"/>
      <c r="AS42" s="622"/>
      <c r="AT42" s="1073"/>
      <c r="AU42" s="1074"/>
      <c r="AV42" s="1074"/>
      <c r="AW42" s="1074"/>
      <c r="AX42" s="622"/>
      <c r="AY42" s="1073"/>
      <c r="AZ42" s="1074"/>
      <c r="BA42" s="1074"/>
      <c r="BB42" s="1074"/>
      <c r="BC42" s="622"/>
      <c r="BD42" s="1073"/>
      <c r="BE42" s="1074"/>
      <c r="BF42" s="1074"/>
      <c r="BG42" s="1074"/>
      <c r="BH42" s="622"/>
      <c r="BI42" s="1073"/>
      <c r="BJ42" s="622"/>
      <c r="BK42" s="622"/>
      <c r="BL42" s="585"/>
      <c r="BM42" s="1107"/>
      <c r="BN42" s="1110">
        <v>3.89</v>
      </c>
      <c r="BO42" s="585"/>
      <c r="BP42" s="585"/>
      <c r="BQ42" s="122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  <c r="EE42" s="125"/>
      <c r="EF42" s="125"/>
      <c r="EG42" s="125"/>
      <c r="EH42" s="125"/>
      <c r="EI42" s="125"/>
      <c r="EJ42" s="125"/>
      <c r="EK42" s="125"/>
      <c r="EL42" s="125"/>
      <c r="EM42" s="125"/>
      <c r="EN42" s="125"/>
      <c r="EO42" s="125"/>
      <c r="EP42" s="125"/>
      <c r="EQ42" s="125"/>
      <c r="ER42" s="125"/>
      <c r="ES42" s="125"/>
      <c r="ET42" s="125"/>
      <c r="EU42" s="125"/>
      <c r="EV42" s="125"/>
      <c r="EW42" s="125"/>
      <c r="EX42" s="125"/>
      <c r="EY42" s="125"/>
      <c r="EZ42" s="125"/>
      <c r="FA42" s="125"/>
      <c r="FB42" s="125"/>
      <c r="FC42" s="125"/>
      <c r="FD42" s="125"/>
      <c r="FE42" s="125"/>
      <c r="FF42" s="125"/>
      <c r="FG42" s="125"/>
      <c r="FH42" s="125"/>
      <c r="FI42" s="125"/>
      <c r="FJ42" s="125"/>
      <c r="FK42" s="125"/>
      <c r="FL42" s="125"/>
      <c r="FM42" s="125"/>
      <c r="FN42" s="125"/>
      <c r="FO42" s="125"/>
      <c r="FP42" s="125"/>
      <c r="FQ42" s="125"/>
      <c r="FR42" s="125"/>
      <c r="FS42" s="125"/>
      <c r="FT42" s="125"/>
      <c r="FU42" s="125"/>
      <c r="FV42" s="125"/>
      <c r="FW42" s="125"/>
      <c r="FX42" s="125"/>
      <c r="FY42" s="125"/>
      <c r="FZ42" s="125"/>
      <c r="GA42" s="125"/>
      <c r="GB42" s="125"/>
      <c r="GC42" s="125"/>
      <c r="GD42" s="125"/>
      <c r="GE42" s="125"/>
      <c r="GF42" s="125"/>
      <c r="GG42" s="125"/>
      <c r="GH42" s="125"/>
      <c r="GI42" s="125"/>
      <c r="GJ42" s="125"/>
      <c r="GK42" s="125"/>
      <c r="GL42" s="125"/>
      <c r="GM42" s="125"/>
      <c r="GN42" s="125"/>
      <c r="GO42" s="125"/>
      <c r="GP42" s="125"/>
      <c r="GQ42" s="125"/>
      <c r="GR42" s="125"/>
      <c r="GS42" s="125"/>
      <c r="GT42" s="125"/>
      <c r="GU42" s="125"/>
      <c r="GV42" s="125"/>
      <c r="GW42" s="125"/>
      <c r="GX42" s="125"/>
      <c r="GY42" s="125"/>
      <c r="GZ42" s="125"/>
      <c r="HA42" s="125"/>
      <c r="HB42" s="125"/>
      <c r="HC42" s="125"/>
      <c r="HD42" s="125"/>
      <c r="HE42" s="125"/>
      <c r="HF42" s="125"/>
      <c r="HG42" s="125"/>
      <c r="HH42" s="125"/>
      <c r="HI42" s="125"/>
      <c r="HJ42" s="125"/>
      <c r="HK42" s="125"/>
      <c r="HL42" s="125"/>
      <c r="HM42" s="125"/>
      <c r="HN42" s="125"/>
      <c r="HO42" s="125"/>
      <c r="HP42" s="125"/>
      <c r="HQ42" s="125"/>
      <c r="HR42" s="125"/>
      <c r="HS42" s="125"/>
      <c r="HT42" s="125"/>
      <c r="HU42" s="125"/>
      <c r="HV42" s="125"/>
      <c r="HW42" s="125"/>
      <c r="HX42" s="125"/>
      <c r="HY42" s="125"/>
      <c r="HZ42" s="125"/>
      <c r="IA42" s="125"/>
      <c r="IB42" s="125"/>
      <c r="IC42" s="125"/>
      <c r="ID42" s="125"/>
      <c r="IE42" s="125"/>
      <c r="IF42" s="125"/>
      <c r="IG42" s="125"/>
      <c r="IH42" s="125"/>
      <c r="II42" s="125"/>
      <c r="IJ42" s="125"/>
      <c r="IK42" s="125"/>
      <c r="IL42" s="125"/>
      <c r="IM42" s="125"/>
      <c r="IN42" s="125"/>
      <c r="IO42" s="125"/>
    </row>
    <row r="43" spans="1:249" s="126" customFormat="1" ht="30.75" hidden="1">
      <c r="A43" s="806"/>
      <c r="B43" s="540"/>
      <c r="C43" s="810" t="s">
        <v>438</v>
      </c>
      <c r="D43" s="129"/>
      <c r="E43" s="508"/>
      <c r="F43" s="622"/>
      <c r="G43" s="1073"/>
      <c r="H43" s="1074"/>
      <c r="I43" s="1074"/>
      <c r="J43" s="1074"/>
      <c r="K43" s="622"/>
      <c r="L43" s="1073"/>
      <c r="M43" s="1073"/>
      <c r="N43" s="1073"/>
      <c r="O43" s="1073"/>
      <c r="P43" s="1073"/>
      <c r="Q43" s="1074"/>
      <c r="R43" s="1074"/>
      <c r="S43" s="1074"/>
      <c r="T43" s="622"/>
      <c r="U43" s="1073"/>
      <c r="V43" s="1074"/>
      <c r="W43" s="1074"/>
      <c r="X43" s="1074"/>
      <c r="Y43" s="622"/>
      <c r="Z43" s="1073"/>
      <c r="AA43" s="1074"/>
      <c r="AB43" s="1074"/>
      <c r="AC43" s="1074"/>
      <c r="AD43" s="622"/>
      <c r="AE43" s="1073"/>
      <c r="AF43" s="1074"/>
      <c r="AG43" s="1074"/>
      <c r="AH43" s="1074"/>
      <c r="AI43" s="622"/>
      <c r="AJ43" s="1073"/>
      <c r="AK43" s="1074"/>
      <c r="AL43" s="1074"/>
      <c r="AM43" s="1074"/>
      <c r="AN43" s="622"/>
      <c r="AO43" s="1073"/>
      <c r="AP43" s="1074"/>
      <c r="AQ43" s="1074"/>
      <c r="AR43" s="1074"/>
      <c r="AS43" s="622"/>
      <c r="AT43" s="1073"/>
      <c r="AU43" s="1074"/>
      <c r="AV43" s="1074"/>
      <c r="AW43" s="1074"/>
      <c r="AX43" s="622"/>
      <c r="AY43" s="1073"/>
      <c r="AZ43" s="1074"/>
      <c r="BA43" s="1074"/>
      <c r="BB43" s="1074"/>
      <c r="BC43" s="622"/>
      <c r="BD43" s="1073"/>
      <c r="BE43" s="1074"/>
      <c r="BF43" s="1074"/>
      <c r="BG43" s="1074"/>
      <c r="BH43" s="622"/>
      <c r="BI43" s="1073"/>
      <c r="BJ43" s="622"/>
      <c r="BK43" s="622"/>
      <c r="BL43" s="585"/>
      <c r="BM43" s="1107"/>
      <c r="BN43" s="1110">
        <v>3.85</v>
      </c>
      <c r="BO43" s="585"/>
      <c r="BP43" s="585"/>
      <c r="BQ43" s="122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  <c r="DT43" s="125"/>
      <c r="DU43" s="125"/>
      <c r="DV43" s="125"/>
      <c r="DW43" s="125"/>
      <c r="DX43" s="125"/>
      <c r="DY43" s="125"/>
      <c r="DZ43" s="125"/>
      <c r="EA43" s="125"/>
      <c r="EB43" s="125"/>
      <c r="EC43" s="125"/>
      <c r="ED43" s="125"/>
      <c r="EE43" s="125"/>
      <c r="EF43" s="125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5"/>
      <c r="ES43" s="125"/>
      <c r="ET43" s="125"/>
      <c r="EU43" s="125"/>
      <c r="EV43" s="125"/>
      <c r="EW43" s="125"/>
      <c r="EX43" s="125"/>
      <c r="EY43" s="125"/>
      <c r="EZ43" s="125"/>
      <c r="FA43" s="125"/>
      <c r="FB43" s="125"/>
      <c r="FC43" s="125"/>
      <c r="FD43" s="125"/>
      <c r="FE43" s="125"/>
      <c r="FF43" s="125"/>
      <c r="FG43" s="125"/>
      <c r="FH43" s="125"/>
      <c r="FI43" s="125"/>
      <c r="FJ43" s="125"/>
      <c r="FK43" s="125"/>
      <c r="FL43" s="125"/>
      <c r="FM43" s="125"/>
      <c r="FN43" s="125"/>
      <c r="FO43" s="125"/>
      <c r="FP43" s="125"/>
      <c r="FQ43" s="125"/>
      <c r="FR43" s="125"/>
      <c r="FS43" s="125"/>
      <c r="FT43" s="125"/>
      <c r="FU43" s="125"/>
      <c r="FV43" s="125"/>
      <c r="FW43" s="125"/>
      <c r="FX43" s="125"/>
      <c r="FY43" s="125"/>
      <c r="FZ43" s="125"/>
      <c r="GA43" s="125"/>
      <c r="GB43" s="125"/>
      <c r="GC43" s="125"/>
      <c r="GD43" s="125"/>
      <c r="GE43" s="125"/>
      <c r="GF43" s="125"/>
      <c r="GG43" s="125"/>
      <c r="GH43" s="125"/>
      <c r="GI43" s="125"/>
      <c r="GJ43" s="125"/>
      <c r="GK43" s="125"/>
      <c r="GL43" s="125"/>
      <c r="GM43" s="125"/>
      <c r="GN43" s="125"/>
      <c r="GO43" s="125"/>
      <c r="GP43" s="125"/>
      <c r="GQ43" s="125"/>
      <c r="GR43" s="125"/>
      <c r="GS43" s="125"/>
      <c r="GT43" s="125"/>
      <c r="GU43" s="125"/>
      <c r="GV43" s="125"/>
      <c r="GW43" s="125"/>
      <c r="GX43" s="125"/>
      <c r="GY43" s="125"/>
      <c r="GZ43" s="125"/>
      <c r="HA43" s="125"/>
      <c r="HB43" s="125"/>
      <c r="HC43" s="125"/>
      <c r="HD43" s="125"/>
      <c r="HE43" s="125"/>
      <c r="HF43" s="125"/>
      <c r="HG43" s="125"/>
      <c r="HH43" s="125"/>
      <c r="HI43" s="125"/>
      <c r="HJ43" s="125"/>
      <c r="HK43" s="125"/>
      <c r="HL43" s="125"/>
      <c r="HM43" s="125"/>
      <c r="HN43" s="125"/>
      <c r="HO43" s="125"/>
      <c r="HP43" s="125"/>
      <c r="HQ43" s="125"/>
      <c r="HR43" s="125"/>
      <c r="HS43" s="125"/>
      <c r="HT43" s="125"/>
      <c r="HU43" s="125"/>
      <c r="HV43" s="125"/>
      <c r="HW43" s="125"/>
      <c r="HX43" s="125"/>
      <c r="HY43" s="125"/>
      <c r="HZ43" s="125"/>
      <c r="IA43" s="125"/>
      <c r="IB43" s="125"/>
      <c r="IC43" s="125"/>
      <c r="ID43" s="125"/>
      <c r="IE43" s="125"/>
      <c r="IF43" s="125"/>
      <c r="IG43" s="125"/>
      <c r="IH43" s="125"/>
      <c r="II43" s="125"/>
      <c r="IJ43" s="125"/>
      <c r="IK43" s="125"/>
      <c r="IL43" s="125"/>
      <c r="IM43" s="125"/>
      <c r="IN43" s="125"/>
      <c r="IO43" s="125"/>
    </row>
    <row r="44" spans="1:249" s="163" customFormat="1" ht="30" customHeight="1">
      <c r="A44" s="797"/>
      <c r="B44" s="1096">
        <v>1.5</v>
      </c>
      <c r="C44" s="1125" t="s">
        <v>40</v>
      </c>
      <c r="D44" s="1124" t="s">
        <v>64</v>
      </c>
      <c r="E44" s="1096" t="s">
        <v>39</v>
      </c>
      <c r="F44" s="1101"/>
      <c r="G44" s="1101">
        <f>+'3.1ผลงานคณะ'!G55</f>
        <v>0</v>
      </c>
      <c r="H44" s="1101">
        <f>+'3.1ผลงานคณะ'!H55</f>
        <v>0</v>
      </c>
      <c r="I44" s="1101" t="str">
        <f>+'3.1ผลงานคณะ'!I55</f>
        <v>ต้องปรับปรุงเร่งด่วน</v>
      </c>
      <c r="J44" s="1101">
        <f>+'3.1ผลงานคณะ'!J55</f>
        <v>4</v>
      </c>
      <c r="K44" s="1101"/>
      <c r="L44" s="1101">
        <f>+'3.1ผลงานคณะ'!L55</f>
        <v>0</v>
      </c>
      <c r="M44" s="1101">
        <f>+'3.1ผลงานคณะ'!M55</f>
        <v>0</v>
      </c>
      <c r="N44" s="1101">
        <f>+'3.1ผลงานคณะ'!N55</f>
        <v>0</v>
      </c>
      <c r="O44" s="1101">
        <f>+'3.1ผลงานคณะ'!O55</f>
        <v>0</v>
      </c>
      <c r="P44" s="1101">
        <f>+'3.1ผลงานคณะ'!P55</f>
        <v>0</v>
      </c>
      <c r="Q44" s="1101">
        <f>+'3.1ผลงานคณะ'!Q55</f>
        <v>0</v>
      </c>
      <c r="R44" s="1101" t="str">
        <f>+'3.1ผลงานคณะ'!R55</f>
        <v>ต้องปรับปรุงเร่งด่วน</v>
      </c>
      <c r="S44" s="1101">
        <f>+'3.1ผลงานคณะ'!S55</f>
        <v>6</v>
      </c>
      <c r="T44" s="1101"/>
      <c r="U44" s="1101">
        <f>+'3.1ผลงานคณะ'!U55</f>
        <v>0</v>
      </c>
      <c r="V44" s="1101">
        <f>+'3.1ผลงานคณะ'!V55</f>
        <v>0</v>
      </c>
      <c r="W44" s="1101" t="str">
        <f>+'3.1ผลงานคณะ'!W55</f>
        <v>ต้องปรับปรุงเร่งด่วน</v>
      </c>
      <c r="X44" s="1101">
        <f>+'3.1ผลงานคณะ'!X55</f>
        <v>6</v>
      </c>
      <c r="Y44" s="1101"/>
      <c r="Z44" s="1101">
        <f>+'3.1ผลงานคณะ'!Z55</f>
        <v>0</v>
      </c>
      <c r="AA44" s="1101">
        <f>+'3.1ผลงานคณะ'!AA55</f>
        <v>0</v>
      </c>
      <c r="AB44" s="1101" t="str">
        <f>+'3.1ผลงานคณะ'!AB55</f>
        <v>ต้องปรับปรุงเร่งด่วน</v>
      </c>
      <c r="AC44" s="1101">
        <f>+'3.1ผลงานคณะ'!AC55</f>
        <v>6</v>
      </c>
      <c r="AD44" s="1101"/>
      <c r="AE44" s="1101">
        <f>+'3.1ผลงานคณะ'!AE55</f>
        <v>0</v>
      </c>
      <c r="AF44" s="1101">
        <f>+'3.1ผลงานคณะ'!AF55</f>
        <v>0</v>
      </c>
      <c r="AG44" s="1101" t="str">
        <f>+'3.1ผลงานคณะ'!AG55</f>
        <v>ต้องปรับปรุงเร่งด่วน</v>
      </c>
      <c r="AH44" s="1101">
        <f>+'3.1ผลงานคณะ'!AH55</f>
        <v>6</v>
      </c>
      <c r="AI44" s="1101"/>
      <c r="AJ44" s="1101">
        <f>+'3.1ผลงานคณะ'!AJ55</f>
        <v>0</v>
      </c>
      <c r="AK44" s="1101">
        <f>+'3.1ผลงานคณะ'!AK55</f>
        <v>0</v>
      </c>
      <c r="AL44" s="1101" t="str">
        <f>+'3.1ผลงานคณะ'!AL55</f>
        <v>ต้องปรับปรุงเร่งด่วน</v>
      </c>
      <c r="AM44" s="1101">
        <f>+'3.1ผลงานคณะ'!AM55</f>
        <v>6</v>
      </c>
      <c r="AN44" s="1101"/>
      <c r="AO44" s="1101">
        <f>+'3.1ผลงานคณะ'!AO55</f>
        <v>0</v>
      </c>
      <c r="AP44" s="1101">
        <f>+'3.1ผลงานคณะ'!AP55</f>
        <v>0</v>
      </c>
      <c r="AQ44" s="1101" t="str">
        <f>+'3.1ผลงานคณะ'!AQ55</f>
        <v>ต้องปรับปรุงเร่งด่วน</v>
      </c>
      <c r="AR44" s="1101">
        <f>+'3.1ผลงานคณะ'!AR55</f>
        <v>6</v>
      </c>
      <c r="AS44" s="1101"/>
      <c r="AT44" s="1101">
        <f>+'3.1ผลงานคณะ'!AT55</f>
        <v>0</v>
      </c>
      <c r="AU44" s="1101">
        <f>+'3.1ผลงานคณะ'!AU55</f>
        <v>0</v>
      </c>
      <c r="AV44" s="1101" t="str">
        <f>+'3.1ผลงานคณะ'!AV55</f>
        <v>ต้องปรับปรุงเร่งด่วน</v>
      </c>
      <c r="AW44" s="1101">
        <f>+'3.1ผลงานคณะ'!AW55</f>
        <v>6</v>
      </c>
      <c r="AX44" s="1101"/>
      <c r="AY44" s="1101">
        <f>+'3.1ผลงานคณะ'!AY55</f>
        <v>0</v>
      </c>
      <c r="AZ44" s="1101">
        <f>+'3.1ผลงานคณะ'!AZ55</f>
        <v>0</v>
      </c>
      <c r="BA44" s="1101" t="str">
        <f>+'3.1ผลงานคณะ'!BA55</f>
        <v>ต้องปรับปรุงเร่งด่วน</v>
      </c>
      <c r="BB44" s="1101">
        <f>+'3.1ผลงานคณะ'!BB55</f>
        <v>6</v>
      </c>
      <c r="BC44" s="1101"/>
      <c r="BD44" s="1101">
        <f>+'3.1ผลงานคณะ'!BD55</f>
        <v>0</v>
      </c>
      <c r="BE44" s="1101">
        <f>+'3.1ผลงานคณะ'!BE55</f>
        <v>0</v>
      </c>
      <c r="BF44" s="1101" t="str">
        <f>+'3.1ผลงานคณะ'!BF55</f>
        <v>ต้องปรับปรุงเร่งด่วน</v>
      </c>
      <c r="BG44" s="1101">
        <f>+'3.1ผลงานคณะ'!BG55</f>
        <v>4</v>
      </c>
      <c r="BH44" s="1101"/>
      <c r="BI44" s="1101">
        <f>+'3.1ผลงานคณะ'!BI55</f>
        <v>0</v>
      </c>
      <c r="BJ44" s="1101">
        <f>+'3.1ผลงานคณะ'!BJ55</f>
        <v>0</v>
      </c>
      <c r="BK44" s="1101" t="str">
        <f>+'3.1ผลงานคณะ'!BK55</f>
        <v>ต้องปรับปรุงเร่งด่วน</v>
      </c>
      <c r="BL44" s="659">
        <f>+'1.เป้าหมาย'!B32</f>
        <v>5</v>
      </c>
      <c r="BM44" s="1128"/>
      <c r="BN44" s="1126">
        <f>+SUM(BN45:BN46,BN52:BN55)</f>
        <v>6</v>
      </c>
      <c r="BO44" s="1101">
        <f>IF(BN44&lt;1,0,IF(BN44&lt;2,1,IF(BN44&lt;3,2,IF(BN44&lt;5,3,IF(BN44&lt;6,4,IF(BN44=6,5))))))</f>
        <v>5</v>
      </c>
      <c r="BP44" s="660" t="str">
        <f>IF(BO44&lt;1.51,"ต้องปรับปรุงเร่งด่วน",IF(BO44&lt;2.51,"ต้องปรับปรุง",IF(BO44&lt;3.51,"พอใช้",IF(BO44&lt;4.51,"ดี",IF(BO44&gt;=4.51,"ดีมาก")))))</f>
        <v>ดีมาก</v>
      </c>
      <c r="BQ44" s="1098" t="str">
        <f>IF(BN44&gt;=BL44,"/",IF(BN44&lt;BL44,"X"))</f>
        <v>/</v>
      </c>
    </row>
    <row r="45" spans="1:249" ht="72">
      <c r="A45" s="806"/>
      <c r="B45" s="540"/>
      <c r="C45" s="807" t="s">
        <v>439</v>
      </c>
      <c r="D45" s="129"/>
      <c r="E45" s="508"/>
      <c r="F45" s="669"/>
      <c r="G45" s="669">
        <f>+'3.1ผลงานคณะ'!G56</f>
        <v>0</v>
      </c>
      <c r="H45" s="669"/>
      <c r="I45" s="669"/>
      <c r="J45" s="669"/>
      <c r="K45" s="669"/>
      <c r="L45" s="669">
        <f>+'3.1ผลงานคณะ'!L56</f>
        <v>0</v>
      </c>
      <c r="M45" s="669">
        <f>+'3.1ผลงานคณะ'!M56</f>
        <v>0</v>
      </c>
      <c r="N45" s="669">
        <f>+'3.1ผลงานคณะ'!N56</f>
        <v>0</v>
      </c>
      <c r="O45" s="669">
        <f>+'3.1ผลงานคณะ'!O56</f>
        <v>0</v>
      </c>
      <c r="P45" s="669">
        <f>+'3.1ผลงานคณะ'!P56</f>
        <v>0</v>
      </c>
      <c r="Q45" s="669"/>
      <c r="R45" s="669"/>
      <c r="S45" s="669"/>
      <c r="T45" s="669"/>
      <c r="U45" s="669">
        <f>+'3.1ผลงานคณะ'!U56</f>
        <v>0</v>
      </c>
      <c r="V45" s="669"/>
      <c r="W45" s="669"/>
      <c r="X45" s="669"/>
      <c r="Y45" s="669"/>
      <c r="Z45" s="669">
        <f>+'3.1ผลงานคณะ'!Z56</f>
        <v>0</v>
      </c>
      <c r="AA45" s="669"/>
      <c r="AB45" s="669"/>
      <c r="AC45" s="669"/>
      <c r="AD45" s="669"/>
      <c r="AE45" s="669">
        <f>+'3.1ผลงานคณะ'!AE56</f>
        <v>0</v>
      </c>
      <c r="AF45" s="669"/>
      <c r="AG45" s="669"/>
      <c r="AH45" s="669"/>
      <c r="AI45" s="669"/>
      <c r="AJ45" s="669">
        <f>+'3.1ผลงานคณะ'!AJ56</f>
        <v>0</v>
      </c>
      <c r="AK45" s="669"/>
      <c r="AL45" s="669"/>
      <c r="AM45" s="669"/>
      <c r="AN45" s="669"/>
      <c r="AO45" s="669">
        <f>+'3.1ผลงานคณะ'!AO56</f>
        <v>0</v>
      </c>
      <c r="AP45" s="669"/>
      <c r="AQ45" s="669"/>
      <c r="AR45" s="669"/>
      <c r="AS45" s="669"/>
      <c r="AT45" s="669">
        <f>+'3.1ผลงานคณะ'!AT56</f>
        <v>0</v>
      </c>
      <c r="AU45" s="669"/>
      <c r="AV45" s="669"/>
      <c r="AW45" s="669"/>
      <c r="AX45" s="669"/>
      <c r="AY45" s="669">
        <f>+'3.1ผลงานคณะ'!AY56</f>
        <v>0</v>
      </c>
      <c r="AZ45" s="669"/>
      <c r="BA45" s="669"/>
      <c r="BB45" s="669"/>
      <c r="BC45" s="669"/>
      <c r="BD45" s="669">
        <f>+'3.1ผลงานคณะ'!BD56</f>
        <v>0</v>
      </c>
      <c r="BE45" s="669"/>
      <c r="BF45" s="669"/>
      <c r="BG45" s="669"/>
      <c r="BH45" s="669"/>
      <c r="BI45" s="669">
        <f>+'3.1ผลงานคณะ'!BI56</f>
        <v>0</v>
      </c>
      <c r="BJ45" s="669"/>
      <c r="BK45" s="669"/>
      <c r="BL45" s="669"/>
      <c r="BM45" s="1107"/>
      <c r="BN45" s="1185">
        <v>1</v>
      </c>
      <c r="BO45" s="585"/>
      <c r="BP45" s="585"/>
      <c r="BQ45" s="122"/>
    </row>
    <row r="46" spans="1:249" s="158" customFormat="1" ht="48">
      <c r="A46" s="797"/>
      <c r="B46" s="1054"/>
      <c r="C46" s="811" t="s">
        <v>440</v>
      </c>
      <c r="D46" s="1023"/>
      <c r="E46" s="527"/>
      <c r="F46" s="669"/>
      <c r="G46" s="669">
        <f>+'3.1ผลงานคณะ'!G57</f>
        <v>0</v>
      </c>
      <c r="H46" s="669"/>
      <c r="I46" s="669"/>
      <c r="J46" s="669"/>
      <c r="K46" s="669"/>
      <c r="L46" s="669">
        <f>+'3.1ผลงานคณะ'!L57</f>
        <v>0</v>
      </c>
      <c r="M46" s="669">
        <f>+'3.1ผลงานคณะ'!M57</f>
        <v>0</v>
      </c>
      <c r="N46" s="669">
        <f>+'3.1ผลงานคณะ'!N57</f>
        <v>0</v>
      </c>
      <c r="O46" s="669">
        <f>+'3.1ผลงานคณะ'!O57</f>
        <v>0</v>
      </c>
      <c r="P46" s="669">
        <f>+'3.1ผลงานคณะ'!P57</f>
        <v>0</v>
      </c>
      <c r="Q46" s="669"/>
      <c r="R46" s="669"/>
      <c r="S46" s="669"/>
      <c r="T46" s="669"/>
      <c r="U46" s="669">
        <f>+'3.1ผลงานคณะ'!U57</f>
        <v>0</v>
      </c>
      <c r="V46" s="669"/>
      <c r="W46" s="669"/>
      <c r="X46" s="669"/>
      <c r="Y46" s="669"/>
      <c r="Z46" s="669">
        <f>+'3.1ผลงานคณะ'!Z57</f>
        <v>0</v>
      </c>
      <c r="AA46" s="669"/>
      <c r="AB46" s="669"/>
      <c r="AC46" s="669"/>
      <c r="AD46" s="669"/>
      <c r="AE46" s="669">
        <f>+'3.1ผลงานคณะ'!AE57</f>
        <v>0</v>
      </c>
      <c r="AF46" s="669"/>
      <c r="AG46" s="669"/>
      <c r="AH46" s="669"/>
      <c r="AI46" s="669"/>
      <c r="AJ46" s="669">
        <f>+'3.1ผลงานคณะ'!AJ57</f>
        <v>0</v>
      </c>
      <c r="AK46" s="669"/>
      <c r="AL46" s="669"/>
      <c r="AM46" s="669"/>
      <c r="AN46" s="669"/>
      <c r="AO46" s="669">
        <f>+'3.1ผลงานคณะ'!AO57</f>
        <v>0</v>
      </c>
      <c r="AP46" s="669"/>
      <c r="AQ46" s="669"/>
      <c r="AR46" s="669"/>
      <c r="AS46" s="669"/>
      <c r="AT46" s="669">
        <f>+'3.1ผลงานคณะ'!AT57</f>
        <v>0</v>
      </c>
      <c r="AU46" s="669"/>
      <c r="AV46" s="669"/>
      <c r="AW46" s="669"/>
      <c r="AX46" s="669"/>
      <c r="AY46" s="669">
        <f>+'3.1ผลงานคณะ'!AY57</f>
        <v>0</v>
      </c>
      <c r="AZ46" s="669"/>
      <c r="BA46" s="669"/>
      <c r="BB46" s="669"/>
      <c r="BC46" s="669"/>
      <c r="BD46" s="669">
        <f>+'3.1ผลงานคณะ'!BD57</f>
        <v>0</v>
      </c>
      <c r="BE46" s="669"/>
      <c r="BF46" s="669"/>
      <c r="BG46" s="669"/>
      <c r="BH46" s="669"/>
      <c r="BI46" s="669">
        <f>+'3.1ผลงานคณะ'!BI57</f>
        <v>0</v>
      </c>
      <c r="BJ46" s="669"/>
      <c r="BK46" s="669"/>
      <c r="BL46" s="669"/>
      <c r="BM46" s="1187">
        <f>+SUM(BN47:BN51)</f>
        <v>5</v>
      </c>
      <c r="BN46" s="588">
        <f>IF(BM46&lt;5,0,IF(BM46&gt;=5,1))</f>
        <v>1</v>
      </c>
      <c r="BO46" s="583"/>
      <c r="BP46" s="583"/>
      <c r="BQ46" s="147"/>
    </row>
    <row r="47" spans="1:249" ht="48">
      <c r="A47" s="806"/>
      <c r="B47" s="540"/>
      <c r="C47" s="812" t="s">
        <v>441</v>
      </c>
      <c r="D47" s="129"/>
      <c r="E47" s="508"/>
      <c r="F47" s="669"/>
      <c r="G47" s="669">
        <f>+'3.1ผลงานคณะ'!G58</f>
        <v>0</v>
      </c>
      <c r="H47" s="669"/>
      <c r="I47" s="669"/>
      <c r="J47" s="669"/>
      <c r="K47" s="669"/>
      <c r="L47" s="669">
        <f>+'3.1ผลงานคณะ'!L58</f>
        <v>0</v>
      </c>
      <c r="M47" s="669">
        <f>+'3.1ผลงานคณะ'!M58</f>
        <v>0</v>
      </c>
      <c r="N47" s="669">
        <f>+'3.1ผลงานคณะ'!N58</f>
        <v>0</v>
      </c>
      <c r="O47" s="669">
        <f>+'3.1ผลงานคณะ'!O58</f>
        <v>0</v>
      </c>
      <c r="P47" s="669">
        <f>+'3.1ผลงานคณะ'!P58</f>
        <v>0</v>
      </c>
      <c r="Q47" s="669"/>
      <c r="R47" s="669"/>
      <c r="S47" s="669"/>
      <c r="T47" s="669"/>
      <c r="U47" s="669">
        <f>+'3.1ผลงานคณะ'!U58</f>
        <v>0</v>
      </c>
      <c r="V47" s="669"/>
      <c r="W47" s="669"/>
      <c r="X47" s="669"/>
      <c r="Y47" s="669"/>
      <c r="Z47" s="669">
        <f>+'3.1ผลงานคณะ'!Z58</f>
        <v>0</v>
      </c>
      <c r="AA47" s="669"/>
      <c r="AB47" s="669"/>
      <c r="AC47" s="669"/>
      <c r="AD47" s="669"/>
      <c r="AE47" s="669">
        <f>+'3.1ผลงานคณะ'!AE58</f>
        <v>0</v>
      </c>
      <c r="AF47" s="669"/>
      <c r="AG47" s="669"/>
      <c r="AH47" s="669"/>
      <c r="AI47" s="669"/>
      <c r="AJ47" s="669">
        <f>+'3.1ผลงานคณะ'!AJ58</f>
        <v>0</v>
      </c>
      <c r="AK47" s="669"/>
      <c r="AL47" s="669"/>
      <c r="AM47" s="669"/>
      <c r="AN47" s="669"/>
      <c r="AO47" s="669">
        <f>+'3.1ผลงานคณะ'!AO58</f>
        <v>0</v>
      </c>
      <c r="AP47" s="669"/>
      <c r="AQ47" s="669"/>
      <c r="AR47" s="669"/>
      <c r="AS47" s="669"/>
      <c r="AT47" s="669">
        <f>+'3.1ผลงานคณะ'!AT58</f>
        <v>0</v>
      </c>
      <c r="AU47" s="669"/>
      <c r="AV47" s="669"/>
      <c r="AW47" s="669"/>
      <c r="AX47" s="669"/>
      <c r="AY47" s="669">
        <f>+'3.1ผลงานคณะ'!AY58</f>
        <v>0</v>
      </c>
      <c r="AZ47" s="669"/>
      <c r="BA47" s="669"/>
      <c r="BB47" s="669"/>
      <c r="BC47" s="669"/>
      <c r="BD47" s="669">
        <f>+'3.1ผลงานคณะ'!BD58</f>
        <v>0</v>
      </c>
      <c r="BE47" s="669"/>
      <c r="BF47" s="669"/>
      <c r="BG47" s="669"/>
      <c r="BH47" s="669"/>
      <c r="BI47" s="669">
        <f>+'3.1ผลงานคณะ'!BI58</f>
        <v>0</v>
      </c>
      <c r="BJ47" s="669"/>
      <c r="BK47" s="669"/>
      <c r="BL47" s="669"/>
      <c r="BM47" s="1107"/>
      <c r="BN47" s="1186">
        <v>1</v>
      </c>
      <c r="BO47" s="585"/>
      <c r="BP47" s="585"/>
      <c r="BQ47" s="122"/>
    </row>
    <row r="48" spans="1:249" ht="30.75">
      <c r="A48" s="806"/>
      <c r="B48" s="540"/>
      <c r="C48" s="812" t="s">
        <v>442</v>
      </c>
      <c r="D48" s="129"/>
      <c r="E48" s="508"/>
      <c r="F48" s="669"/>
      <c r="G48" s="669">
        <f>+'3.1ผลงานคณะ'!G59</f>
        <v>0</v>
      </c>
      <c r="H48" s="669"/>
      <c r="I48" s="669"/>
      <c r="J48" s="669"/>
      <c r="K48" s="669"/>
      <c r="L48" s="669">
        <f>+'3.1ผลงานคณะ'!L59</f>
        <v>0</v>
      </c>
      <c r="M48" s="669">
        <f>+'3.1ผลงานคณะ'!M59</f>
        <v>0</v>
      </c>
      <c r="N48" s="669">
        <f>+'3.1ผลงานคณะ'!N59</f>
        <v>0</v>
      </c>
      <c r="O48" s="669">
        <f>+'3.1ผลงานคณะ'!O59</f>
        <v>0</v>
      </c>
      <c r="P48" s="669">
        <f>+'3.1ผลงานคณะ'!P59</f>
        <v>0</v>
      </c>
      <c r="Q48" s="669"/>
      <c r="R48" s="669"/>
      <c r="S48" s="669"/>
      <c r="T48" s="669"/>
      <c r="U48" s="669">
        <f>+'3.1ผลงานคณะ'!U59</f>
        <v>0</v>
      </c>
      <c r="V48" s="669"/>
      <c r="W48" s="669"/>
      <c r="X48" s="669"/>
      <c r="Y48" s="669"/>
      <c r="Z48" s="669">
        <f>+'3.1ผลงานคณะ'!Z59</f>
        <v>0</v>
      </c>
      <c r="AA48" s="669"/>
      <c r="AB48" s="669"/>
      <c r="AC48" s="669"/>
      <c r="AD48" s="669"/>
      <c r="AE48" s="669">
        <f>+'3.1ผลงานคณะ'!AE59</f>
        <v>0</v>
      </c>
      <c r="AF48" s="669"/>
      <c r="AG48" s="669"/>
      <c r="AH48" s="669"/>
      <c r="AI48" s="669"/>
      <c r="AJ48" s="669">
        <f>+'3.1ผลงานคณะ'!AJ59</f>
        <v>0</v>
      </c>
      <c r="AK48" s="669"/>
      <c r="AL48" s="669"/>
      <c r="AM48" s="669"/>
      <c r="AN48" s="669"/>
      <c r="AO48" s="669">
        <f>+'3.1ผลงานคณะ'!AO59</f>
        <v>0</v>
      </c>
      <c r="AP48" s="669"/>
      <c r="AQ48" s="669"/>
      <c r="AR48" s="669"/>
      <c r="AS48" s="669"/>
      <c r="AT48" s="669">
        <f>+'3.1ผลงานคณะ'!AT59</f>
        <v>0</v>
      </c>
      <c r="AU48" s="669"/>
      <c r="AV48" s="669"/>
      <c r="AW48" s="669"/>
      <c r="AX48" s="669"/>
      <c r="AY48" s="669">
        <f>+'3.1ผลงานคณะ'!AY59</f>
        <v>0</v>
      </c>
      <c r="AZ48" s="669"/>
      <c r="BA48" s="669"/>
      <c r="BB48" s="669"/>
      <c r="BC48" s="669"/>
      <c r="BD48" s="669">
        <f>+'3.1ผลงานคณะ'!BD59</f>
        <v>0</v>
      </c>
      <c r="BE48" s="669"/>
      <c r="BF48" s="669"/>
      <c r="BG48" s="669"/>
      <c r="BH48" s="669"/>
      <c r="BI48" s="669">
        <f>+'3.1ผลงานคณะ'!BI59</f>
        <v>0</v>
      </c>
      <c r="BJ48" s="669"/>
      <c r="BK48" s="669"/>
      <c r="BL48" s="669"/>
      <c r="BM48" s="1107"/>
      <c r="BN48" s="1186">
        <v>1</v>
      </c>
      <c r="BO48" s="585"/>
      <c r="BP48" s="585"/>
      <c r="BQ48" s="122"/>
    </row>
    <row r="49" spans="1:249" ht="30.75">
      <c r="A49" s="806"/>
      <c r="B49" s="540"/>
      <c r="C49" s="812" t="s">
        <v>443</v>
      </c>
      <c r="D49" s="129"/>
      <c r="E49" s="508"/>
      <c r="F49" s="669"/>
      <c r="G49" s="669">
        <f>+'3.1ผลงานคณะ'!G60</f>
        <v>0</v>
      </c>
      <c r="H49" s="669"/>
      <c r="I49" s="669"/>
      <c r="J49" s="669"/>
      <c r="K49" s="669"/>
      <c r="L49" s="669">
        <f>+'3.1ผลงานคณะ'!L60</f>
        <v>0</v>
      </c>
      <c r="M49" s="669">
        <f>+'3.1ผลงานคณะ'!M60</f>
        <v>0</v>
      </c>
      <c r="N49" s="669">
        <f>+'3.1ผลงานคณะ'!N60</f>
        <v>0</v>
      </c>
      <c r="O49" s="669">
        <f>+'3.1ผลงานคณะ'!O60</f>
        <v>0</v>
      </c>
      <c r="P49" s="669">
        <f>+'3.1ผลงานคณะ'!P60</f>
        <v>0</v>
      </c>
      <c r="Q49" s="669"/>
      <c r="R49" s="669"/>
      <c r="S49" s="669"/>
      <c r="T49" s="669"/>
      <c r="U49" s="669">
        <f>+'3.1ผลงานคณะ'!U60</f>
        <v>0</v>
      </c>
      <c r="V49" s="669"/>
      <c r="W49" s="669"/>
      <c r="X49" s="669"/>
      <c r="Y49" s="669"/>
      <c r="Z49" s="669">
        <f>+'3.1ผลงานคณะ'!Z60</f>
        <v>0</v>
      </c>
      <c r="AA49" s="669"/>
      <c r="AB49" s="669"/>
      <c r="AC49" s="669"/>
      <c r="AD49" s="669"/>
      <c r="AE49" s="669">
        <f>+'3.1ผลงานคณะ'!AE60</f>
        <v>0</v>
      </c>
      <c r="AF49" s="669"/>
      <c r="AG49" s="669"/>
      <c r="AH49" s="669"/>
      <c r="AI49" s="669"/>
      <c r="AJ49" s="669">
        <f>+'3.1ผลงานคณะ'!AJ60</f>
        <v>0</v>
      </c>
      <c r="AK49" s="669"/>
      <c r="AL49" s="669"/>
      <c r="AM49" s="669"/>
      <c r="AN49" s="669"/>
      <c r="AO49" s="669">
        <f>+'3.1ผลงานคณะ'!AO60</f>
        <v>0</v>
      </c>
      <c r="AP49" s="669"/>
      <c r="AQ49" s="669"/>
      <c r="AR49" s="669"/>
      <c r="AS49" s="669"/>
      <c r="AT49" s="669">
        <f>+'3.1ผลงานคณะ'!AT60</f>
        <v>0</v>
      </c>
      <c r="AU49" s="669"/>
      <c r="AV49" s="669"/>
      <c r="AW49" s="669"/>
      <c r="AX49" s="669"/>
      <c r="AY49" s="669">
        <f>+'3.1ผลงานคณะ'!AY60</f>
        <v>0</v>
      </c>
      <c r="AZ49" s="669"/>
      <c r="BA49" s="669"/>
      <c r="BB49" s="669"/>
      <c r="BC49" s="669"/>
      <c r="BD49" s="669">
        <f>+'3.1ผลงานคณะ'!BD60</f>
        <v>0</v>
      </c>
      <c r="BE49" s="669"/>
      <c r="BF49" s="669"/>
      <c r="BG49" s="669"/>
      <c r="BH49" s="669"/>
      <c r="BI49" s="669">
        <f>+'3.1ผลงานคณะ'!BI60</f>
        <v>0</v>
      </c>
      <c r="BJ49" s="669"/>
      <c r="BK49" s="669"/>
      <c r="BL49" s="669"/>
      <c r="BM49" s="1107"/>
      <c r="BN49" s="1186">
        <v>1</v>
      </c>
      <c r="BO49" s="585"/>
      <c r="BP49" s="585"/>
      <c r="BQ49" s="122"/>
    </row>
    <row r="50" spans="1:249" ht="30.75">
      <c r="A50" s="806"/>
      <c r="B50" s="540"/>
      <c r="C50" s="812" t="s">
        <v>444</v>
      </c>
      <c r="D50" s="129"/>
      <c r="E50" s="508"/>
      <c r="F50" s="669"/>
      <c r="G50" s="669">
        <f>+'3.1ผลงานคณะ'!G61</f>
        <v>0</v>
      </c>
      <c r="H50" s="669"/>
      <c r="I50" s="669"/>
      <c r="J50" s="669"/>
      <c r="K50" s="669"/>
      <c r="L50" s="669">
        <f>+'3.1ผลงานคณะ'!L61</f>
        <v>0</v>
      </c>
      <c r="M50" s="669">
        <f>+'3.1ผลงานคณะ'!M61</f>
        <v>0</v>
      </c>
      <c r="N50" s="669">
        <f>+'3.1ผลงานคณะ'!N61</f>
        <v>0</v>
      </c>
      <c r="O50" s="669">
        <f>+'3.1ผลงานคณะ'!O61</f>
        <v>0</v>
      </c>
      <c r="P50" s="669">
        <f>+'3.1ผลงานคณะ'!P61</f>
        <v>0</v>
      </c>
      <c r="Q50" s="669"/>
      <c r="R50" s="669"/>
      <c r="S50" s="669"/>
      <c r="T50" s="669"/>
      <c r="U50" s="669">
        <f>+'3.1ผลงานคณะ'!U61</f>
        <v>0</v>
      </c>
      <c r="V50" s="669"/>
      <c r="W50" s="669"/>
      <c r="X50" s="669"/>
      <c r="Y50" s="669"/>
      <c r="Z50" s="669">
        <f>+'3.1ผลงานคณะ'!Z61</f>
        <v>0</v>
      </c>
      <c r="AA50" s="669"/>
      <c r="AB50" s="669"/>
      <c r="AC50" s="669"/>
      <c r="AD50" s="669"/>
      <c r="AE50" s="669">
        <f>+'3.1ผลงานคณะ'!AE61</f>
        <v>0</v>
      </c>
      <c r="AF50" s="669"/>
      <c r="AG50" s="669"/>
      <c r="AH50" s="669"/>
      <c r="AI50" s="669"/>
      <c r="AJ50" s="669">
        <f>+'3.1ผลงานคณะ'!AJ61</f>
        <v>0</v>
      </c>
      <c r="AK50" s="669"/>
      <c r="AL50" s="669"/>
      <c r="AM50" s="669"/>
      <c r="AN50" s="669"/>
      <c r="AO50" s="669">
        <f>+'3.1ผลงานคณะ'!AO61</f>
        <v>0</v>
      </c>
      <c r="AP50" s="669"/>
      <c r="AQ50" s="669"/>
      <c r="AR50" s="669"/>
      <c r="AS50" s="669"/>
      <c r="AT50" s="669">
        <f>+'3.1ผลงานคณะ'!AT61</f>
        <v>0</v>
      </c>
      <c r="AU50" s="669"/>
      <c r="AV50" s="669"/>
      <c r="AW50" s="669"/>
      <c r="AX50" s="669"/>
      <c r="AY50" s="669">
        <f>+'3.1ผลงานคณะ'!AY61</f>
        <v>0</v>
      </c>
      <c r="AZ50" s="669"/>
      <c r="BA50" s="669"/>
      <c r="BB50" s="669"/>
      <c r="BC50" s="669"/>
      <c r="BD50" s="669">
        <f>+'3.1ผลงานคณะ'!BD61</f>
        <v>0</v>
      </c>
      <c r="BE50" s="669"/>
      <c r="BF50" s="669"/>
      <c r="BG50" s="669"/>
      <c r="BH50" s="669"/>
      <c r="BI50" s="669">
        <f>+'3.1ผลงานคณะ'!BI61</f>
        <v>0</v>
      </c>
      <c r="BJ50" s="669"/>
      <c r="BK50" s="669"/>
      <c r="BL50" s="669"/>
      <c r="BM50" s="1107"/>
      <c r="BN50" s="1186">
        <v>1</v>
      </c>
      <c r="BO50" s="585"/>
      <c r="BP50" s="585"/>
      <c r="BQ50" s="122"/>
    </row>
    <row r="51" spans="1:249" ht="30.75">
      <c r="A51" s="806"/>
      <c r="B51" s="540"/>
      <c r="C51" s="812" t="s">
        <v>445</v>
      </c>
      <c r="D51" s="129"/>
      <c r="E51" s="508"/>
      <c r="F51" s="669"/>
      <c r="G51" s="669">
        <f>+'3.1ผลงานคณะ'!G62</f>
        <v>0</v>
      </c>
      <c r="H51" s="669"/>
      <c r="I51" s="669"/>
      <c r="J51" s="669"/>
      <c r="K51" s="669"/>
      <c r="L51" s="669">
        <f>+'3.1ผลงานคณะ'!L62</f>
        <v>0</v>
      </c>
      <c r="M51" s="669">
        <f>+'3.1ผลงานคณะ'!M62</f>
        <v>0</v>
      </c>
      <c r="N51" s="669">
        <f>+'3.1ผลงานคณะ'!N62</f>
        <v>0</v>
      </c>
      <c r="O51" s="669">
        <f>+'3.1ผลงานคณะ'!O62</f>
        <v>0</v>
      </c>
      <c r="P51" s="669">
        <f>+'3.1ผลงานคณะ'!P62</f>
        <v>0</v>
      </c>
      <c r="Q51" s="669"/>
      <c r="R51" s="669"/>
      <c r="S51" s="669"/>
      <c r="T51" s="669"/>
      <c r="U51" s="669">
        <f>+'3.1ผลงานคณะ'!U62</f>
        <v>0</v>
      </c>
      <c r="V51" s="669"/>
      <c r="W51" s="669"/>
      <c r="X51" s="669"/>
      <c r="Y51" s="669"/>
      <c r="Z51" s="669">
        <f>+'3.1ผลงานคณะ'!Z62</f>
        <v>0</v>
      </c>
      <c r="AA51" s="669"/>
      <c r="AB51" s="669"/>
      <c r="AC51" s="669"/>
      <c r="AD51" s="669"/>
      <c r="AE51" s="669">
        <f>+'3.1ผลงานคณะ'!AE62</f>
        <v>0</v>
      </c>
      <c r="AF51" s="669"/>
      <c r="AG51" s="669"/>
      <c r="AH51" s="669"/>
      <c r="AI51" s="669"/>
      <c r="AJ51" s="669">
        <f>+'3.1ผลงานคณะ'!AJ62</f>
        <v>0</v>
      </c>
      <c r="AK51" s="669"/>
      <c r="AL51" s="669"/>
      <c r="AM51" s="669"/>
      <c r="AN51" s="669"/>
      <c r="AO51" s="669">
        <f>+'3.1ผลงานคณะ'!AO62</f>
        <v>0</v>
      </c>
      <c r="AP51" s="669"/>
      <c r="AQ51" s="669"/>
      <c r="AR51" s="669"/>
      <c r="AS51" s="669"/>
      <c r="AT51" s="669">
        <f>+'3.1ผลงานคณะ'!AT62</f>
        <v>0</v>
      </c>
      <c r="AU51" s="669"/>
      <c r="AV51" s="669"/>
      <c r="AW51" s="669"/>
      <c r="AX51" s="669"/>
      <c r="AY51" s="669">
        <f>+'3.1ผลงานคณะ'!AY62</f>
        <v>0</v>
      </c>
      <c r="AZ51" s="669"/>
      <c r="BA51" s="669"/>
      <c r="BB51" s="669"/>
      <c r="BC51" s="669"/>
      <c r="BD51" s="669">
        <f>+'3.1ผลงานคณะ'!BD62</f>
        <v>0</v>
      </c>
      <c r="BE51" s="669"/>
      <c r="BF51" s="669"/>
      <c r="BG51" s="669"/>
      <c r="BH51" s="669"/>
      <c r="BI51" s="669">
        <f>+'3.1ผลงานคณะ'!BI62</f>
        <v>0</v>
      </c>
      <c r="BJ51" s="669"/>
      <c r="BK51" s="669"/>
      <c r="BL51" s="669"/>
      <c r="BM51" s="1107"/>
      <c r="BN51" s="1186">
        <v>1</v>
      </c>
      <c r="BO51" s="585"/>
      <c r="BP51" s="585"/>
      <c r="BQ51" s="122"/>
    </row>
    <row r="52" spans="1:249" ht="48">
      <c r="A52" s="806"/>
      <c r="B52" s="540"/>
      <c r="C52" s="807" t="s">
        <v>446</v>
      </c>
      <c r="D52" s="129"/>
      <c r="E52" s="508"/>
      <c r="F52" s="669"/>
      <c r="G52" s="669">
        <f>+'3.1ผลงานคณะ'!G63</f>
        <v>0</v>
      </c>
      <c r="H52" s="669"/>
      <c r="I52" s="669"/>
      <c r="J52" s="669"/>
      <c r="K52" s="669"/>
      <c r="L52" s="669">
        <f>+'3.1ผลงานคณะ'!L63</f>
        <v>0</v>
      </c>
      <c r="M52" s="669">
        <f>+'3.1ผลงานคณะ'!M63</f>
        <v>0</v>
      </c>
      <c r="N52" s="669">
        <f>+'3.1ผลงานคณะ'!N63</f>
        <v>0</v>
      </c>
      <c r="O52" s="669">
        <f>+'3.1ผลงานคณะ'!O63</f>
        <v>0</v>
      </c>
      <c r="P52" s="669">
        <f>+'3.1ผลงานคณะ'!P63</f>
        <v>0</v>
      </c>
      <c r="Q52" s="669"/>
      <c r="R52" s="669"/>
      <c r="S52" s="669"/>
      <c r="T52" s="669"/>
      <c r="U52" s="669">
        <f>+'3.1ผลงานคณะ'!U63</f>
        <v>0</v>
      </c>
      <c r="V52" s="669"/>
      <c r="W52" s="669"/>
      <c r="X52" s="669"/>
      <c r="Y52" s="669"/>
      <c r="Z52" s="669">
        <f>+'3.1ผลงานคณะ'!Z63</f>
        <v>0</v>
      </c>
      <c r="AA52" s="669"/>
      <c r="AB52" s="669"/>
      <c r="AC52" s="669"/>
      <c r="AD52" s="669"/>
      <c r="AE52" s="669">
        <f>+'3.1ผลงานคณะ'!AE63</f>
        <v>0</v>
      </c>
      <c r="AF52" s="669"/>
      <c r="AG52" s="669"/>
      <c r="AH52" s="669"/>
      <c r="AI52" s="669"/>
      <c r="AJ52" s="669">
        <f>+'3.1ผลงานคณะ'!AJ63</f>
        <v>0</v>
      </c>
      <c r="AK52" s="669"/>
      <c r="AL52" s="669"/>
      <c r="AM52" s="669"/>
      <c r="AN52" s="669"/>
      <c r="AO52" s="669">
        <f>+'3.1ผลงานคณะ'!AO63</f>
        <v>0</v>
      </c>
      <c r="AP52" s="669"/>
      <c r="AQ52" s="669"/>
      <c r="AR52" s="669"/>
      <c r="AS52" s="669"/>
      <c r="AT52" s="669">
        <f>+'3.1ผลงานคณะ'!AT63</f>
        <v>0</v>
      </c>
      <c r="AU52" s="669"/>
      <c r="AV52" s="669"/>
      <c r="AW52" s="669"/>
      <c r="AX52" s="669"/>
      <c r="AY52" s="669">
        <f>+'3.1ผลงานคณะ'!AY63</f>
        <v>0</v>
      </c>
      <c r="AZ52" s="669"/>
      <c r="BA52" s="669"/>
      <c r="BB52" s="669"/>
      <c r="BC52" s="669"/>
      <c r="BD52" s="669">
        <f>+'3.1ผลงานคณะ'!BD63</f>
        <v>0</v>
      </c>
      <c r="BE52" s="669"/>
      <c r="BF52" s="669"/>
      <c r="BG52" s="669"/>
      <c r="BH52" s="669"/>
      <c r="BI52" s="669">
        <f>+'3.1ผลงานคณะ'!BI63</f>
        <v>0</v>
      </c>
      <c r="BJ52" s="669"/>
      <c r="BK52" s="669"/>
      <c r="BL52" s="669"/>
      <c r="BM52" s="1107"/>
      <c r="BN52" s="1185">
        <v>1</v>
      </c>
      <c r="BO52" s="585"/>
      <c r="BP52" s="585"/>
      <c r="BQ52" s="122"/>
    </row>
    <row r="53" spans="1:249" ht="72">
      <c r="A53" s="806"/>
      <c r="B53" s="540"/>
      <c r="C53" s="807" t="s">
        <v>447</v>
      </c>
      <c r="D53" s="129"/>
      <c r="E53" s="508"/>
      <c r="F53" s="669"/>
      <c r="G53" s="669">
        <f>+'3.1ผลงานคณะ'!G64</f>
        <v>0</v>
      </c>
      <c r="H53" s="669"/>
      <c r="I53" s="669"/>
      <c r="J53" s="669"/>
      <c r="K53" s="669"/>
      <c r="L53" s="669">
        <f>+'3.1ผลงานคณะ'!L64</f>
        <v>0</v>
      </c>
      <c r="M53" s="669">
        <f>+'3.1ผลงานคณะ'!M64</f>
        <v>0</v>
      </c>
      <c r="N53" s="669">
        <f>+'3.1ผลงานคณะ'!N64</f>
        <v>0</v>
      </c>
      <c r="O53" s="669">
        <f>+'3.1ผลงานคณะ'!O64</f>
        <v>0</v>
      </c>
      <c r="P53" s="669">
        <f>+'3.1ผลงานคณะ'!P64</f>
        <v>0</v>
      </c>
      <c r="Q53" s="669"/>
      <c r="R53" s="669"/>
      <c r="S53" s="669"/>
      <c r="T53" s="669"/>
      <c r="U53" s="669">
        <f>+'3.1ผลงานคณะ'!U64</f>
        <v>0</v>
      </c>
      <c r="V53" s="669"/>
      <c r="W53" s="669"/>
      <c r="X53" s="669"/>
      <c r="Y53" s="669"/>
      <c r="Z53" s="669">
        <f>+'3.1ผลงานคณะ'!Z64</f>
        <v>0</v>
      </c>
      <c r="AA53" s="669"/>
      <c r="AB53" s="669"/>
      <c r="AC53" s="669"/>
      <c r="AD53" s="669"/>
      <c r="AE53" s="669">
        <f>+'3.1ผลงานคณะ'!AE64</f>
        <v>0</v>
      </c>
      <c r="AF53" s="669"/>
      <c r="AG53" s="669"/>
      <c r="AH53" s="669"/>
      <c r="AI53" s="669"/>
      <c r="AJ53" s="669">
        <f>+'3.1ผลงานคณะ'!AJ64</f>
        <v>0</v>
      </c>
      <c r="AK53" s="669"/>
      <c r="AL53" s="669"/>
      <c r="AM53" s="669"/>
      <c r="AN53" s="669"/>
      <c r="AO53" s="669">
        <f>+'3.1ผลงานคณะ'!AO64</f>
        <v>0</v>
      </c>
      <c r="AP53" s="669"/>
      <c r="AQ53" s="669"/>
      <c r="AR53" s="669"/>
      <c r="AS53" s="669"/>
      <c r="AT53" s="669">
        <f>+'3.1ผลงานคณะ'!AT64</f>
        <v>0</v>
      </c>
      <c r="AU53" s="669"/>
      <c r="AV53" s="669"/>
      <c r="AW53" s="669"/>
      <c r="AX53" s="669"/>
      <c r="AY53" s="669">
        <f>+'3.1ผลงานคณะ'!AY64</f>
        <v>0</v>
      </c>
      <c r="AZ53" s="669"/>
      <c r="BA53" s="669"/>
      <c r="BB53" s="669"/>
      <c r="BC53" s="669"/>
      <c r="BD53" s="669">
        <f>+'3.1ผลงานคณะ'!BD64</f>
        <v>0</v>
      </c>
      <c r="BE53" s="669"/>
      <c r="BF53" s="669"/>
      <c r="BG53" s="669"/>
      <c r="BH53" s="669"/>
      <c r="BI53" s="669">
        <f>+'3.1ผลงานคณะ'!BI64</f>
        <v>0</v>
      </c>
      <c r="BJ53" s="669"/>
      <c r="BK53" s="669"/>
      <c r="BL53" s="669"/>
      <c r="BM53" s="1107"/>
      <c r="BN53" s="1185">
        <v>1</v>
      </c>
      <c r="BO53" s="585"/>
      <c r="BP53" s="585"/>
      <c r="BQ53" s="122"/>
    </row>
    <row r="54" spans="1:249" ht="48">
      <c r="A54" s="806"/>
      <c r="B54" s="540"/>
      <c r="C54" s="807" t="s">
        <v>448</v>
      </c>
      <c r="D54" s="129"/>
      <c r="E54" s="508"/>
      <c r="F54" s="669"/>
      <c r="G54" s="669">
        <f>+'3.1ผลงานคณะ'!G65</f>
        <v>0</v>
      </c>
      <c r="H54" s="669"/>
      <c r="I54" s="669"/>
      <c r="J54" s="669"/>
      <c r="K54" s="669"/>
      <c r="L54" s="669">
        <f>+'3.1ผลงานคณะ'!L65</f>
        <v>0</v>
      </c>
      <c r="M54" s="669">
        <f>+'3.1ผลงานคณะ'!M65</f>
        <v>0</v>
      </c>
      <c r="N54" s="669">
        <f>+'3.1ผลงานคณะ'!N65</f>
        <v>0</v>
      </c>
      <c r="O54" s="669">
        <f>+'3.1ผลงานคณะ'!O65</f>
        <v>0</v>
      </c>
      <c r="P54" s="669">
        <f>+'3.1ผลงานคณะ'!P65</f>
        <v>0</v>
      </c>
      <c r="Q54" s="669"/>
      <c r="R54" s="669"/>
      <c r="S54" s="669"/>
      <c r="T54" s="669"/>
      <c r="U54" s="669">
        <f>+'3.1ผลงานคณะ'!U65</f>
        <v>0</v>
      </c>
      <c r="V54" s="669"/>
      <c r="W54" s="669"/>
      <c r="X54" s="669"/>
      <c r="Y54" s="669"/>
      <c r="Z54" s="669">
        <f>+'3.1ผลงานคณะ'!Z65</f>
        <v>0</v>
      </c>
      <c r="AA54" s="669"/>
      <c r="AB54" s="669"/>
      <c r="AC54" s="669"/>
      <c r="AD54" s="669"/>
      <c r="AE54" s="669">
        <f>+'3.1ผลงานคณะ'!AE65</f>
        <v>0</v>
      </c>
      <c r="AF54" s="669"/>
      <c r="AG54" s="669"/>
      <c r="AH54" s="669"/>
      <c r="AI54" s="669"/>
      <c r="AJ54" s="669">
        <f>+'3.1ผลงานคณะ'!AJ65</f>
        <v>0</v>
      </c>
      <c r="AK54" s="669"/>
      <c r="AL54" s="669"/>
      <c r="AM54" s="669"/>
      <c r="AN54" s="669"/>
      <c r="AO54" s="669">
        <f>+'3.1ผลงานคณะ'!AO65</f>
        <v>0</v>
      </c>
      <c r="AP54" s="669"/>
      <c r="AQ54" s="669"/>
      <c r="AR54" s="669"/>
      <c r="AS54" s="669"/>
      <c r="AT54" s="669">
        <f>+'3.1ผลงานคณะ'!AT65</f>
        <v>0</v>
      </c>
      <c r="AU54" s="669"/>
      <c r="AV54" s="669"/>
      <c r="AW54" s="669"/>
      <c r="AX54" s="669"/>
      <c r="AY54" s="669">
        <f>+'3.1ผลงานคณะ'!AY65</f>
        <v>0</v>
      </c>
      <c r="AZ54" s="669"/>
      <c r="BA54" s="669"/>
      <c r="BB54" s="669"/>
      <c r="BC54" s="669"/>
      <c r="BD54" s="669">
        <f>+'3.1ผลงานคณะ'!BD65</f>
        <v>0</v>
      </c>
      <c r="BE54" s="669"/>
      <c r="BF54" s="669"/>
      <c r="BG54" s="669"/>
      <c r="BH54" s="669"/>
      <c r="BI54" s="669">
        <f>+'3.1ผลงานคณะ'!BI65</f>
        <v>0</v>
      </c>
      <c r="BJ54" s="669"/>
      <c r="BK54" s="669"/>
      <c r="BL54" s="669"/>
      <c r="BM54" s="1107"/>
      <c r="BN54" s="1185">
        <v>1</v>
      </c>
      <c r="BO54" s="585"/>
      <c r="BP54" s="585"/>
      <c r="BQ54" s="122"/>
    </row>
    <row r="55" spans="1:249" ht="48">
      <c r="A55" s="813"/>
      <c r="B55" s="540"/>
      <c r="C55" s="807" t="s">
        <v>449</v>
      </c>
      <c r="D55" s="129"/>
      <c r="E55" s="508"/>
      <c r="F55" s="669"/>
      <c r="G55" s="669">
        <f>+'3.1ผลงานคณะ'!G66</f>
        <v>0</v>
      </c>
      <c r="H55" s="669"/>
      <c r="I55" s="669"/>
      <c r="J55" s="669"/>
      <c r="K55" s="669"/>
      <c r="L55" s="669">
        <f>+'3.1ผลงานคณะ'!L66</f>
        <v>0</v>
      </c>
      <c r="M55" s="669">
        <f>+'3.1ผลงานคณะ'!M66</f>
        <v>0</v>
      </c>
      <c r="N55" s="669">
        <f>+'3.1ผลงานคณะ'!N66</f>
        <v>0</v>
      </c>
      <c r="O55" s="669">
        <f>+'3.1ผลงานคณะ'!O66</f>
        <v>0</v>
      </c>
      <c r="P55" s="669">
        <f>+'3.1ผลงานคณะ'!P66</f>
        <v>0</v>
      </c>
      <c r="Q55" s="669"/>
      <c r="R55" s="669"/>
      <c r="S55" s="669"/>
      <c r="T55" s="669"/>
      <c r="U55" s="669">
        <f>+'3.1ผลงานคณะ'!U66</f>
        <v>0</v>
      </c>
      <c r="V55" s="669"/>
      <c r="W55" s="669"/>
      <c r="X55" s="669"/>
      <c r="Y55" s="669"/>
      <c r="Z55" s="669">
        <f>+'3.1ผลงานคณะ'!Z66</f>
        <v>0</v>
      </c>
      <c r="AA55" s="669"/>
      <c r="AB55" s="669"/>
      <c r="AC55" s="669"/>
      <c r="AD55" s="669"/>
      <c r="AE55" s="669">
        <f>+'3.1ผลงานคณะ'!AE66</f>
        <v>0</v>
      </c>
      <c r="AF55" s="669"/>
      <c r="AG55" s="669"/>
      <c r="AH55" s="669"/>
      <c r="AI55" s="669"/>
      <c r="AJ55" s="669">
        <f>+'3.1ผลงานคณะ'!AJ66</f>
        <v>0</v>
      </c>
      <c r="AK55" s="669"/>
      <c r="AL55" s="669"/>
      <c r="AM55" s="669"/>
      <c r="AN55" s="669"/>
      <c r="AO55" s="669">
        <f>+'3.1ผลงานคณะ'!AO66</f>
        <v>0</v>
      </c>
      <c r="AP55" s="669"/>
      <c r="AQ55" s="669"/>
      <c r="AR55" s="669"/>
      <c r="AS55" s="669"/>
      <c r="AT55" s="669">
        <f>+'3.1ผลงานคณะ'!AT66</f>
        <v>0</v>
      </c>
      <c r="AU55" s="669"/>
      <c r="AV55" s="669"/>
      <c r="AW55" s="669"/>
      <c r="AX55" s="669"/>
      <c r="AY55" s="669">
        <f>+'3.1ผลงานคณะ'!AY66</f>
        <v>0</v>
      </c>
      <c r="AZ55" s="669"/>
      <c r="BA55" s="669"/>
      <c r="BB55" s="669"/>
      <c r="BC55" s="669"/>
      <c r="BD55" s="669">
        <f>+'3.1ผลงานคณะ'!BD66</f>
        <v>0</v>
      </c>
      <c r="BE55" s="669"/>
      <c r="BF55" s="669"/>
      <c r="BG55" s="669"/>
      <c r="BH55" s="669"/>
      <c r="BI55" s="669">
        <f>+'3.1ผลงานคณะ'!BI66</f>
        <v>0</v>
      </c>
      <c r="BJ55" s="669"/>
      <c r="BK55" s="669"/>
      <c r="BL55" s="669"/>
      <c r="BM55" s="1107"/>
      <c r="BN55" s="1185">
        <v>1</v>
      </c>
      <c r="BO55" s="585"/>
      <c r="BP55" s="585"/>
      <c r="BQ55" s="122"/>
    </row>
    <row r="56" spans="1:249" s="1164" customFormat="1" ht="27.75">
      <c r="A56" s="1165" t="s">
        <v>42</v>
      </c>
      <c r="B56" s="1060" t="s">
        <v>118</v>
      </c>
      <c r="C56" s="1166"/>
      <c r="D56" s="1012"/>
      <c r="E56" s="1167"/>
      <c r="F56" s="1156"/>
      <c r="G56" s="1156"/>
      <c r="H56" s="1156" t="e">
        <f>+'3.1ผลงานคณะ'!H67</f>
        <v>#DIV/0!</v>
      </c>
      <c r="I56" s="1156" t="e">
        <f>+'3.1ผลงานคณะ'!I67</f>
        <v>#DIV/0!</v>
      </c>
      <c r="J56" s="1156"/>
      <c r="K56" s="1156"/>
      <c r="L56" s="1156"/>
      <c r="M56" s="1156">
        <f>+'3.1ผลงานคณะ'!M67</f>
        <v>0</v>
      </c>
      <c r="N56" s="1156">
        <f>+'3.1ผลงานคณะ'!N67</f>
        <v>0</v>
      </c>
      <c r="O56" s="1156">
        <f>+'3.1ผลงานคณะ'!O67</f>
        <v>0</v>
      </c>
      <c r="P56" s="1156">
        <f>+'3.1ผลงานคณะ'!P67</f>
        <v>0</v>
      </c>
      <c r="Q56" s="1156">
        <f>+'3.1ผลงานคณะ'!Q67</f>
        <v>3.3333333333333335</v>
      </c>
      <c r="R56" s="1156" t="str">
        <f>+'3.1ผลงานคณะ'!R67</f>
        <v>พอใช้</v>
      </c>
      <c r="S56" s="1156"/>
      <c r="T56" s="1156"/>
      <c r="U56" s="1156"/>
      <c r="V56" s="1156" t="e">
        <f>+'3.1ผลงานคณะ'!V67</f>
        <v>#DIV/0!</v>
      </c>
      <c r="W56" s="1156" t="e">
        <f>+'3.1ผลงานคณะ'!W67</f>
        <v>#DIV/0!</v>
      </c>
      <c r="X56" s="1156"/>
      <c r="Y56" s="1156"/>
      <c r="Z56" s="1156"/>
      <c r="AA56" s="1156" t="e">
        <f>+'3.1ผลงานคณะ'!AA67</f>
        <v>#DIV/0!</v>
      </c>
      <c r="AB56" s="1156" t="e">
        <f>+'3.1ผลงานคณะ'!AB67</f>
        <v>#DIV/0!</v>
      </c>
      <c r="AC56" s="1156"/>
      <c r="AD56" s="1156"/>
      <c r="AE56" s="1156"/>
      <c r="AF56" s="1156" t="e">
        <f>+'3.1ผลงานคณะ'!AF67</f>
        <v>#DIV/0!</v>
      </c>
      <c r="AG56" s="1156" t="e">
        <f>+'3.1ผลงานคณะ'!AG67</f>
        <v>#DIV/0!</v>
      </c>
      <c r="AH56" s="1156"/>
      <c r="AI56" s="1156"/>
      <c r="AJ56" s="1156"/>
      <c r="AK56" s="1156" t="e">
        <f>+'3.1ผลงานคณะ'!AK67</f>
        <v>#DIV/0!</v>
      </c>
      <c r="AL56" s="1156" t="e">
        <f>+'3.1ผลงานคณะ'!AL67</f>
        <v>#DIV/0!</v>
      </c>
      <c r="AM56" s="1156"/>
      <c r="AN56" s="1156"/>
      <c r="AO56" s="1156"/>
      <c r="AP56" s="1156" t="e">
        <f>+'3.1ผลงานคณะ'!AP67</f>
        <v>#DIV/0!</v>
      </c>
      <c r="AQ56" s="1156" t="e">
        <f>+'3.1ผลงานคณะ'!AQ67</f>
        <v>#DIV/0!</v>
      </c>
      <c r="AR56" s="1156"/>
      <c r="AS56" s="1156"/>
      <c r="AT56" s="1156"/>
      <c r="AU56" s="1156" t="e">
        <f>+'3.1ผลงานคณะ'!AU67</f>
        <v>#DIV/0!</v>
      </c>
      <c r="AV56" s="1156" t="e">
        <f>+'3.1ผลงานคณะ'!AV67</f>
        <v>#DIV/0!</v>
      </c>
      <c r="AW56" s="1156"/>
      <c r="AX56" s="1156"/>
      <c r="AY56" s="1156"/>
      <c r="AZ56" s="1156" t="e">
        <f>+'3.1ผลงานคณะ'!AZ67</f>
        <v>#DIV/0!</v>
      </c>
      <c r="BA56" s="1156" t="e">
        <f>+'3.1ผลงานคณะ'!BA67</f>
        <v>#DIV/0!</v>
      </c>
      <c r="BB56" s="1156"/>
      <c r="BC56" s="1156"/>
      <c r="BD56" s="1156"/>
      <c r="BE56" s="1156" t="e">
        <f>+'3.1ผลงานคณะ'!BE67</f>
        <v>#DIV/0!</v>
      </c>
      <c r="BF56" s="1156" t="e">
        <f>+'3.1ผลงานคณะ'!BF67</f>
        <v>#DIV/0!</v>
      </c>
      <c r="BG56" s="1156"/>
      <c r="BH56" s="1156"/>
      <c r="BI56" s="1156"/>
      <c r="BJ56" s="1156" t="e">
        <f>+'3.1ผลงานคณะ'!BJ67</f>
        <v>#DIV/0!</v>
      </c>
      <c r="BK56" s="1156" t="e">
        <f>+'3.1ผลงานคณะ'!BK67</f>
        <v>#DIV/0!</v>
      </c>
      <c r="BL56" s="1156"/>
      <c r="BM56" s="1158"/>
      <c r="BN56" s="1159"/>
      <c r="BO56" s="1156" t="e">
        <f>+SUM(BO57,BO68,BO75)/3</f>
        <v>#DIV/0!</v>
      </c>
      <c r="BP56" s="1158" t="e">
        <f>IF(BO56&lt;1.51,"ต้องปรับปรุงเร่งด่วน",IF(BO56&lt;2.51,"ต้องปรับปรุง",IF(BO56&lt;3.51,"พอใช้",IF(BO56&lt;4.51,"ดี",IF(BO56&gt;=4.51,"ดีมาก")))))</f>
        <v>#DIV/0!</v>
      </c>
      <c r="BQ56" s="1158"/>
      <c r="BR56" s="1163"/>
      <c r="BS56" s="1163"/>
      <c r="BT56" s="1163"/>
      <c r="BU56" s="1163"/>
      <c r="BV56" s="1163"/>
      <c r="BW56" s="1163"/>
      <c r="BX56" s="1163"/>
      <c r="BY56" s="1163"/>
      <c r="BZ56" s="1163"/>
      <c r="CA56" s="1163"/>
      <c r="CB56" s="1163"/>
      <c r="CC56" s="1163"/>
      <c r="CD56" s="1163"/>
      <c r="CE56" s="1163"/>
      <c r="CF56" s="1163"/>
      <c r="CG56" s="1163"/>
      <c r="CH56" s="1163"/>
      <c r="CI56" s="1163"/>
      <c r="CJ56" s="1163"/>
      <c r="CK56" s="1163"/>
      <c r="CL56" s="1163"/>
      <c r="CM56" s="1163"/>
      <c r="CN56" s="1163"/>
      <c r="CO56" s="1163"/>
      <c r="CP56" s="1163"/>
      <c r="CQ56" s="1163"/>
      <c r="CR56" s="1163"/>
      <c r="CS56" s="1163"/>
      <c r="CT56" s="1163"/>
      <c r="CU56" s="1163"/>
      <c r="CV56" s="1163"/>
      <c r="CW56" s="1163"/>
      <c r="CX56" s="1163"/>
      <c r="CY56" s="1163"/>
      <c r="CZ56" s="1163"/>
      <c r="DA56" s="1163"/>
      <c r="DB56" s="1163"/>
      <c r="DC56" s="1163"/>
      <c r="DD56" s="1163"/>
      <c r="DE56" s="1163"/>
      <c r="DF56" s="1163"/>
      <c r="DG56" s="1163"/>
      <c r="DH56" s="1163"/>
      <c r="DI56" s="1163"/>
      <c r="DJ56" s="1163"/>
      <c r="DK56" s="1163"/>
      <c r="DL56" s="1163"/>
      <c r="DM56" s="1163"/>
      <c r="DN56" s="1163"/>
      <c r="DO56" s="1163"/>
      <c r="DP56" s="1163"/>
      <c r="DQ56" s="1163"/>
      <c r="DR56" s="1163"/>
      <c r="DS56" s="1163"/>
      <c r="DT56" s="1163"/>
      <c r="DU56" s="1163"/>
      <c r="DV56" s="1163"/>
      <c r="DW56" s="1163"/>
      <c r="DX56" s="1163"/>
      <c r="DY56" s="1163"/>
      <c r="DZ56" s="1163"/>
      <c r="EA56" s="1163"/>
      <c r="EB56" s="1163"/>
      <c r="EC56" s="1163"/>
      <c r="ED56" s="1163"/>
      <c r="EE56" s="1163"/>
      <c r="EF56" s="1163"/>
      <c r="EG56" s="1163"/>
      <c r="EH56" s="1163"/>
      <c r="EI56" s="1163"/>
      <c r="EJ56" s="1163"/>
      <c r="EK56" s="1163"/>
      <c r="EL56" s="1163"/>
      <c r="EM56" s="1163"/>
      <c r="EN56" s="1163"/>
      <c r="EO56" s="1163"/>
      <c r="EP56" s="1163"/>
      <c r="EQ56" s="1163"/>
      <c r="ER56" s="1163"/>
      <c r="ES56" s="1163"/>
      <c r="ET56" s="1163"/>
      <c r="EU56" s="1163"/>
      <c r="EV56" s="1163"/>
      <c r="EW56" s="1163"/>
      <c r="EX56" s="1163"/>
      <c r="EY56" s="1163"/>
      <c r="EZ56" s="1163"/>
      <c r="FA56" s="1163"/>
      <c r="FB56" s="1163"/>
      <c r="FC56" s="1163"/>
      <c r="FD56" s="1163"/>
      <c r="FE56" s="1163"/>
      <c r="FF56" s="1163"/>
      <c r="FG56" s="1163"/>
      <c r="FH56" s="1163"/>
      <c r="FI56" s="1163"/>
      <c r="FJ56" s="1163"/>
      <c r="FK56" s="1163"/>
      <c r="FL56" s="1163"/>
      <c r="FM56" s="1163"/>
      <c r="FN56" s="1163"/>
      <c r="FO56" s="1163"/>
      <c r="FP56" s="1163"/>
      <c r="FQ56" s="1163"/>
      <c r="FR56" s="1163"/>
      <c r="FS56" s="1163"/>
      <c r="FT56" s="1163"/>
      <c r="FU56" s="1163"/>
      <c r="FV56" s="1163"/>
      <c r="FW56" s="1163"/>
      <c r="FX56" s="1163"/>
      <c r="FY56" s="1163"/>
      <c r="FZ56" s="1163"/>
      <c r="GA56" s="1163"/>
      <c r="GB56" s="1163"/>
      <c r="GC56" s="1163"/>
      <c r="GD56" s="1163"/>
      <c r="GE56" s="1163"/>
      <c r="GF56" s="1163"/>
      <c r="GG56" s="1163"/>
      <c r="GH56" s="1163"/>
      <c r="GI56" s="1163"/>
      <c r="GJ56" s="1163"/>
      <c r="GK56" s="1163"/>
      <c r="GL56" s="1163"/>
      <c r="GM56" s="1163"/>
      <c r="GN56" s="1163"/>
      <c r="GO56" s="1163"/>
      <c r="GP56" s="1163"/>
      <c r="GQ56" s="1163"/>
      <c r="GR56" s="1163"/>
      <c r="GS56" s="1163"/>
      <c r="GT56" s="1163"/>
      <c r="GU56" s="1163"/>
      <c r="GV56" s="1163"/>
      <c r="GW56" s="1163"/>
      <c r="GX56" s="1163"/>
      <c r="GY56" s="1163"/>
      <c r="GZ56" s="1163"/>
      <c r="HA56" s="1163"/>
      <c r="HB56" s="1163"/>
      <c r="HC56" s="1163"/>
      <c r="HD56" s="1163"/>
      <c r="HE56" s="1163"/>
      <c r="HF56" s="1163"/>
      <c r="HG56" s="1163"/>
      <c r="HH56" s="1163"/>
      <c r="HI56" s="1163"/>
      <c r="HJ56" s="1163"/>
      <c r="HK56" s="1163"/>
      <c r="HL56" s="1163"/>
      <c r="HM56" s="1163"/>
      <c r="HN56" s="1163"/>
      <c r="HO56" s="1163"/>
      <c r="HP56" s="1163"/>
      <c r="HQ56" s="1163"/>
      <c r="HR56" s="1163"/>
      <c r="HS56" s="1163"/>
      <c r="HT56" s="1163"/>
      <c r="HU56" s="1163"/>
      <c r="HV56" s="1163"/>
      <c r="HW56" s="1163"/>
      <c r="HX56" s="1163"/>
      <c r="HY56" s="1163"/>
      <c r="HZ56" s="1163"/>
      <c r="IA56" s="1163"/>
      <c r="IB56" s="1163"/>
      <c r="IC56" s="1163"/>
      <c r="ID56" s="1163"/>
      <c r="IE56" s="1163"/>
      <c r="IF56" s="1163"/>
      <c r="IG56" s="1163"/>
      <c r="IH56" s="1163"/>
      <c r="II56" s="1163"/>
      <c r="IJ56" s="1163"/>
      <c r="IK56" s="1163"/>
      <c r="IL56" s="1163"/>
      <c r="IM56" s="1163"/>
      <c r="IN56" s="1163"/>
      <c r="IO56" s="1163"/>
    </row>
    <row r="57" spans="1:249" s="159" customFormat="1" ht="46.5">
      <c r="A57" s="814"/>
      <c r="B57" s="1102">
        <v>2.1</v>
      </c>
      <c r="C57" s="1132" t="s">
        <v>43</v>
      </c>
      <c r="D57" s="1124" t="s">
        <v>64</v>
      </c>
      <c r="E57" s="1096" t="s">
        <v>39</v>
      </c>
      <c r="F57" s="1101"/>
      <c r="G57" s="1101">
        <f>+'3.1ผลงานคณะ'!G68</f>
        <v>0</v>
      </c>
      <c r="H57" s="1101">
        <f>+'3.1ผลงานคณะ'!H68</f>
        <v>0</v>
      </c>
      <c r="I57" s="1101" t="str">
        <f>+'3.1ผลงานคณะ'!I68</f>
        <v>ต้องปรับปรุงเร่งด่วน</v>
      </c>
      <c r="J57" s="1101">
        <f>+'3.1ผลงานคณะ'!J68</f>
        <v>5</v>
      </c>
      <c r="K57" s="1101"/>
      <c r="L57" s="1101">
        <f>+'3.1ผลงานคณะ'!L68</f>
        <v>0</v>
      </c>
      <c r="M57" s="1101">
        <f>+'3.1ผลงานคณะ'!M68</f>
        <v>0</v>
      </c>
      <c r="N57" s="1101">
        <f>+'3.1ผลงานคณะ'!N68</f>
        <v>0</v>
      </c>
      <c r="O57" s="1101">
        <f>+'3.1ผลงานคณะ'!O68</f>
        <v>0</v>
      </c>
      <c r="P57" s="1101">
        <f>+'3.1ผลงานคณะ'!P68</f>
        <v>0</v>
      </c>
      <c r="Q57" s="1101">
        <f>+'3.1ผลงานคณะ'!Q68</f>
        <v>0</v>
      </c>
      <c r="R57" s="1101" t="str">
        <f>+'3.1ผลงานคณะ'!R68</f>
        <v>ต้องปรับปรุงเร่งด่วน</v>
      </c>
      <c r="S57" s="1101">
        <f>+'3.1ผลงานคณะ'!S68</f>
        <v>6</v>
      </c>
      <c r="T57" s="1101"/>
      <c r="U57" s="1101">
        <f>+'3.1ผลงานคณะ'!U68</f>
        <v>0</v>
      </c>
      <c r="V57" s="1101">
        <f>+'3.1ผลงานคณะ'!V68</f>
        <v>0</v>
      </c>
      <c r="W57" s="1101" t="str">
        <f>+'3.1ผลงานคณะ'!W68</f>
        <v>ต้องปรับปรุงเร่งด่วน</v>
      </c>
      <c r="X57" s="1101">
        <f>+'3.1ผลงานคณะ'!X68</f>
        <v>5</v>
      </c>
      <c r="Y57" s="1101"/>
      <c r="Z57" s="1101">
        <f>+'3.1ผลงานคณะ'!Z68</f>
        <v>0</v>
      </c>
      <c r="AA57" s="1101">
        <f>+'3.1ผลงานคณะ'!AA68</f>
        <v>0</v>
      </c>
      <c r="AB57" s="1101" t="str">
        <f>+'3.1ผลงานคณะ'!AB68</f>
        <v>ต้องปรับปรุงเร่งด่วน</v>
      </c>
      <c r="AC57" s="1101">
        <f>+'3.1ผลงานคณะ'!AC68</f>
        <v>6</v>
      </c>
      <c r="AD57" s="1101"/>
      <c r="AE57" s="1101">
        <f>+'3.1ผลงานคณะ'!AE68</f>
        <v>6</v>
      </c>
      <c r="AF57" s="1101">
        <f>+'3.1ผลงานคณะ'!AF68</f>
        <v>5</v>
      </c>
      <c r="AG57" s="1101" t="str">
        <f>+'3.1ผลงานคณะ'!AG68</f>
        <v>ดีมาก</v>
      </c>
      <c r="AH57" s="1101">
        <f>+'3.1ผลงานคณะ'!AH68</f>
        <v>6</v>
      </c>
      <c r="AI57" s="1101"/>
      <c r="AJ57" s="1101">
        <f>+'3.1ผลงานคณะ'!AJ68</f>
        <v>0</v>
      </c>
      <c r="AK57" s="1101">
        <f>+'3.1ผลงานคณะ'!AK68</f>
        <v>0</v>
      </c>
      <c r="AL57" s="1101" t="str">
        <f>+'3.1ผลงานคณะ'!AL68</f>
        <v>ต้องปรับปรุงเร่งด่วน</v>
      </c>
      <c r="AM57" s="1101">
        <f>+'3.1ผลงานคณะ'!AM68</f>
        <v>6</v>
      </c>
      <c r="AN57" s="1101"/>
      <c r="AO57" s="1101">
        <f>+'3.1ผลงานคณะ'!AO68</f>
        <v>0</v>
      </c>
      <c r="AP57" s="1101">
        <f>+'3.1ผลงานคณะ'!AP68</f>
        <v>0</v>
      </c>
      <c r="AQ57" s="1101" t="str">
        <f>+'3.1ผลงานคณะ'!AQ68</f>
        <v>ต้องปรับปรุงเร่งด่วน</v>
      </c>
      <c r="AR57" s="1101">
        <f>+'3.1ผลงานคณะ'!AR68</f>
        <v>6</v>
      </c>
      <c r="AS57" s="1101"/>
      <c r="AT57" s="1101">
        <f>+'3.1ผลงานคณะ'!AT68</f>
        <v>0</v>
      </c>
      <c r="AU57" s="1101">
        <f>+'3.1ผลงานคณะ'!AU68</f>
        <v>0</v>
      </c>
      <c r="AV57" s="1101" t="str">
        <f>+'3.1ผลงานคณะ'!AV68</f>
        <v>ต้องปรับปรุงเร่งด่วน</v>
      </c>
      <c r="AW57" s="1101">
        <f>+'3.1ผลงานคณะ'!AW68</f>
        <v>6</v>
      </c>
      <c r="AX57" s="1101"/>
      <c r="AY57" s="1101">
        <f>+'3.1ผลงานคณะ'!AY68</f>
        <v>0</v>
      </c>
      <c r="AZ57" s="1101">
        <f>+'3.1ผลงานคณะ'!AZ68</f>
        <v>0</v>
      </c>
      <c r="BA57" s="1101" t="str">
        <f>+'3.1ผลงานคณะ'!BA68</f>
        <v>ต้องปรับปรุงเร่งด่วน</v>
      </c>
      <c r="BB57" s="1101">
        <f>+'3.1ผลงานคณะ'!BB68</f>
        <v>6</v>
      </c>
      <c r="BC57" s="1101"/>
      <c r="BD57" s="1101">
        <f>+'3.1ผลงานคณะ'!BD68</f>
        <v>0</v>
      </c>
      <c r="BE57" s="1101">
        <f>+'3.1ผลงานคณะ'!BE68</f>
        <v>0</v>
      </c>
      <c r="BF57" s="1101" t="str">
        <f>+'3.1ผลงานคณะ'!BF68</f>
        <v>ต้องปรับปรุงเร่งด่วน</v>
      </c>
      <c r="BG57" s="1101">
        <f>+'3.1ผลงานคณะ'!BG68</f>
        <v>5</v>
      </c>
      <c r="BH57" s="1101"/>
      <c r="BI57" s="1101">
        <f>+'3.1ผลงานคณะ'!BI68</f>
        <v>0</v>
      </c>
      <c r="BJ57" s="1101">
        <f>+'3.1ผลงานคณะ'!BJ68</f>
        <v>0</v>
      </c>
      <c r="BK57" s="1101" t="str">
        <f>+'3.1ผลงานคณะ'!BK68</f>
        <v>ต้องปรับปรุงเร่งด่วน</v>
      </c>
      <c r="BL57" s="659">
        <f>+'1.เป้าหมาย'!B34</f>
        <v>6</v>
      </c>
      <c r="BM57" s="1128"/>
      <c r="BN57" s="1126">
        <f>+SUM(BN58:BN59,BN64:BN67)</f>
        <v>6</v>
      </c>
      <c r="BO57" s="1101">
        <f>IF(BN57&lt;1,0,IF(BN57&lt;2,1,IF(BN57&lt;3,2,IF(BN57&lt;5,3,IF(BN57&lt;6,4,IF(BN57=6,5))))))</f>
        <v>5</v>
      </c>
      <c r="BP57" s="660" t="str">
        <f>IF(BO57&lt;1.51,"ต้องปรับปรุงเร่งด่วน",IF(BO57&lt;2.51,"ต้องปรับปรุง",IF(BO57&lt;3.51,"พอใช้",IF(BO57&lt;4.51,"ดี",IF(BO57&gt;=4.51,"ดีมาก")))))</f>
        <v>ดีมาก</v>
      </c>
      <c r="BQ57" s="1098" t="str">
        <f>IF(BN57&gt;=BL57,"/",IF(BN57&lt;BL57,"X"))</f>
        <v>/</v>
      </c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  <c r="DQ57" s="158"/>
      <c r="DR57" s="158"/>
      <c r="DS57" s="158"/>
      <c r="DT57" s="158"/>
      <c r="DU57" s="158"/>
      <c r="DV57" s="158"/>
      <c r="DW57" s="158"/>
      <c r="DX57" s="158"/>
      <c r="DY57" s="158"/>
      <c r="DZ57" s="158"/>
      <c r="EA57" s="158"/>
      <c r="EB57" s="158"/>
      <c r="EC57" s="158"/>
      <c r="ED57" s="158"/>
      <c r="EE57" s="158"/>
      <c r="EF57" s="158"/>
      <c r="EG57" s="158"/>
      <c r="EH57" s="158"/>
      <c r="EI57" s="158"/>
      <c r="EJ57" s="158"/>
      <c r="EK57" s="158"/>
      <c r="EL57" s="158"/>
      <c r="EM57" s="158"/>
      <c r="EN57" s="158"/>
      <c r="EO57" s="158"/>
      <c r="EP57" s="158"/>
      <c r="EQ57" s="158"/>
      <c r="ER57" s="158"/>
      <c r="ES57" s="158"/>
      <c r="ET57" s="158"/>
      <c r="EU57" s="158"/>
      <c r="EV57" s="158"/>
      <c r="EW57" s="158"/>
      <c r="EX57" s="158"/>
      <c r="EY57" s="158"/>
      <c r="EZ57" s="158"/>
      <c r="FA57" s="158"/>
      <c r="FB57" s="158"/>
      <c r="FC57" s="158"/>
      <c r="FD57" s="158"/>
      <c r="FE57" s="158"/>
      <c r="FF57" s="158"/>
      <c r="FG57" s="158"/>
      <c r="FH57" s="158"/>
      <c r="FI57" s="158"/>
      <c r="FJ57" s="158"/>
      <c r="FK57" s="158"/>
      <c r="FL57" s="158"/>
      <c r="FM57" s="158"/>
      <c r="FN57" s="158"/>
      <c r="FO57" s="158"/>
      <c r="FP57" s="158"/>
      <c r="FQ57" s="158"/>
      <c r="FR57" s="158"/>
      <c r="FS57" s="158"/>
      <c r="FT57" s="158"/>
      <c r="FU57" s="158"/>
      <c r="FV57" s="158"/>
      <c r="FW57" s="158"/>
      <c r="FX57" s="158"/>
      <c r="FY57" s="158"/>
      <c r="FZ57" s="158"/>
      <c r="GA57" s="158"/>
      <c r="GB57" s="158"/>
      <c r="GC57" s="158"/>
      <c r="GD57" s="158"/>
      <c r="GE57" s="158"/>
      <c r="GF57" s="158"/>
      <c r="GG57" s="158"/>
      <c r="GH57" s="158"/>
      <c r="GI57" s="158"/>
      <c r="GJ57" s="158"/>
      <c r="GK57" s="158"/>
      <c r="GL57" s="158"/>
      <c r="GM57" s="158"/>
      <c r="GN57" s="158"/>
      <c r="GO57" s="158"/>
      <c r="GP57" s="158"/>
      <c r="GQ57" s="158"/>
      <c r="GR57" s="158"/>
      <c r="GS57" s="158"/>
      <c r="GT57" s="158"/>
      <c r="GU57" s="158"/>
      <c r="GV57" s="158"/>
      <c r="GW57" s="158"/>
      <c r="GX57" s="158"/>
      <c r="GY57" s="158"/>
      <c r="GZ57" s="158"/>
      <c r="HA57" s="158"/>
      <c r="HB57" s="158"/>
      <c r="HC57" s="158"/>
      <c r="HD57" s="158"/>
      <c r="HE57" s="158"/>
      <c r="HF57" s="158"/>
      <c r="HG57" s="158"/>
      <c r="HH57" s="158"/>
      <c r="HI57" s="158"/>
      <c r="HJ57" s="158"/>
      <c r="HK57" s="158"/>
      <c r="HL57" s="158"/>
      <c r="HM57" s="158"/>
      <c r="HN57" s="158"/>
      <c r="HO57" s="158"/>
      <c r="HP57" s="158"/>
      <c r="HQ57" s="158"/>
      <c r="HR57" s="158"/>
      <c r="HS57" s="158"/>
      <c r="HT57" s="158"/>
      <c r="HU57" s="158"/>
      <c r="HV57" s="158"/>
      <c r="HW57" s="158"/>
      <c r="HX57" s="158"/>
      <c r="HY57" s="158"/>
      <c r="HZ57" s="158"/>
      <c r="IA57" s="158"/>
      <c r="IB57" s="158"/>
      <c r="IC57" s="158"/>
      <c r="ID57" s="158"/>
      <c r="IE57" s="158"/>
      <c r="IF57" s="158"/>
      <c r="IG57" s="158"/>
      <c r="IH57" s="158"/>
      <c r="II57" s="158"/>
      <c r="IJ57" s="158"/>
      <c r="IK57" s="158"/>
      <c r="IL57" s="158"/>
      <c r="IM57" s="158"/>
      <c r="IN57" s="158"/>
      <c r="IO57" s="158"/>
    </row>
    <row r="58" spans="1:249" s="115" customFormat="1" ht="72">
      <c r="A58" s="815"/>
      <c r="B58" s="540"/>
      <c r="C58" s="132" t="s">
        <v>395</v>
      </c>
      <c r="D58" s="129"/>
      <c r="E58" s="508"/>
      <c r="F58" s="669"/>
      <c r="G58" s="669">
        <f>+'3.1ผลงานคณะ'!G69</f>
        <v>0</v>
      </c>
      <c r="H58" s="669"/>
      <c r="I58" s="669"/>
      <c r="J58" s="669"/>
      <c r="K58" s="669"/>
      <c r="L58" s="669">
        <f>+'3.1ผลงานคณะ'!L69</f>
        <v>0</v>
      </c>
      <c r="M58" s="669">
        <f>+'3.1ผลงานคณะ'!M69</f>
        <v>0</v>
      </c>
      <c r="N58" s="669">
        <f>+'3.1ผลงานคณะ'!N69</f>
        <v>0</v>
      </c>
      <c r="O58" s="669">
        <f>+'3.1ผลงานคณะ'!O69</f>
        <v>0</v>
      </c>
      <c r="P58" s="669">
        <f>+'3.1ผลงานคณะ'!P69</f>
        <v>0</v>
      </c>
      <c r="Q58" s="669"/>
      <c r="R58" s="669"/>
      <c r="S58" s="669"/>
      <c r="T58" s="669"/>
      <c r="U58" s="669">
        <f>+'3.1ผลงานคณะ'!U69</f>
        <v>0</v>
      </c>
      <c r="V58" s="669"/>
      <c r="W58" s="669"/>
      <c r="X58" s="669"/>
      <c r="Y58" s="669"/>
      <c r="Z58" s="669">
        <f>+'3.1ผลงานคณะ'!Z69</f>
        <v>0</v>
      </c>
      <c r="AA58" s="669"/>
      <c r="AB58" s="669"/>
      <c r="AC58" s="669"/>
      <c r="AD58" s="669"/>
      <c r="AE58" s="669">
        <f>+'3.1ผลงานคณะ'!AE69</f>
        <v>1</v>
      </c>
      <c r="AF58" s="669"/>
      <c r="AG58" s="669"/>
      <c r="AH58" s="669"/>
      <c r="AI58" s="669"/>
      <c r="AJ58" s="669">
        <f>+'3.1ผลงานคณะ'!AJ69</f>
        <v>0</v>
      </c>
      <c r="AK58" s="669"/>
      <c r="AL58" s="669"/>
      <c r="AM58" s="669"/>
      <c r="AN58" s="669"/>
      <c r="AO58" s="669">
        <f>+'3.1ผลงานคณะ'!AO69</f>
        <v>0</v>
      </c>
      <c r="AP58" s="669"/>
      <c r="AQ58" s="669"/>
      <c r="AR58" s="669"/>
      <c r="AS58" s="669"/>
      <c r="AT58" s="669">
        <f>+'3.1ผลงานคณะ'!AT69</f>
        <v>0</v>
      </c>
      <c r="AU58" s="669"/>
      <c r="AV58" s="669"/>
      <c r="AW58" s="669"/>
      <c r="AX58" s="669"/>
      <c r="AY58" s="669">
        <f>+'3.1ผลงานคณะ'!AY69</f>
        <v>0</v>
      </c>
      <c r="AZ58" s="669"/>
      <c r="BA58" s="669"/>
      <c r="BB58" s="669"/>
      <c r="BC58" s="669"/>
      <c r="BD58" s="669">
        <f>+'3.1ผลงานคณะ'!BD69</f>
        <v>0</v>
      </c>
      <c r="BE58" s="669"/>
      <c r="BF58" s="669"/>
      <c r="BG58" s="669"/>
      <c r="BH58" s="669"/>
      <c r="BI58" s="669">
        <f>+'3.1ผลงานคณะ'!BI69</f>
        <v>0</v>
      </c>
      <c r="BJ58" s="669"/>
      <c r="BK58" s="669"/>
      <c r="BL58" s="669"/>
      <c r="BM58" s="1107"/>
      <c r="BN58" s="1185">
        <v>1</v>
      </c>
      <c r="BO58" s="585"/>
      <c r="BP58" s="585"/>
      <c r="BQ58" s="122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1"/>
      <c r="DT58" s="111"/>
      <c r="DU58" s="111"/>
      <c r="DV58" s="111"/>
      <c r="DW58" s="111"/>
      <c r="DX58" s="111"/>
      <c r="DY58" s="111"/>
      <c r="DZ58" s="111"/>
      <c r="EA58" s="111"/>
      <c r="EB58" s="111"/>
      <c r="EC58" s="111"/>
      <c r="ED58" s="111"/>
      <c r="EE58" s="111"/>
      <c r="EF58" s="111"/>
      <c r="EG58" s="111"/>
      <c r="EH58" s="111"/>
      <c r="EI58" s="111"/>
      <c r="EJ58" s="111"/>
      <c r="EK58" s="111"/>
      <c r="EL58" s="111"/>
      <c r="EM58" s="111"/>
      <c r="EN58" s="111"/>
      <c r="EO58" s="111"/>
      <c r="EP58" s="111"/>
      <c r="EQ58" s="111"/>
      <c r="ER58" s="111"/>
      <c r="ES58" s="111"/>
      <c r="ET58" s="111"/>
      <c r="EU58" s="111"/>
      <c r="EV58" s="111"/>
      <c r="EW58" s="111"/>
      <c r="EX58" s="111"/>
      <c r="EY58" s="111"/>
      <c r="EZ58" s="111"/>
      <c r="FA58" s="111"/>
      <c r="FB58" s="111"/>
      <c r="FC58" s="111"/>
      <c r="FD58" s="111"/>
      <c r="FE58" s="111"/>
      <c r="FF58" s="111"/>
      <c r="FG58" s="111"/>
      <c r="FH58" s="111"/>
      <c r="FI58" s="111"/>
      <c r="FJ58" s="111"/>
      <c r="FK58" s="111"/>
      <c r="FL58" s="111"/>
      <c r="FM58" s="111"/>
      <c r="FN58" s="111"/>
      <c r="FO58" s="111"/>
      <c r="FP58" s="111"/>
      <c r="FQ58" s="111"/>
      <c r="FR58" s="111"/>
      <c r="FS58" s="111"/>
      <c r="FT58" s="111"/>
      <c r="FU58" s="111"/>
      <c r="FV58" s="111"/>
      <c r="FW58" s="111"/>
      <c r="FX58" s="111"/>
      <c r="FY58" s="111"/>
      <c r="FZ58" s="111"/>
      <c r="GA58" s="111"/>
      <c r="GB58" s="111"/>
      <c r="GC58" s="111"/>
      <c r="GD58" s="111"/>
      <c r="GE58" s="111"/>
      <c r="GF58" s="111"/>
      <c r="GG58" s="111"/>
      <c r="GH58" s="111"/>
      <c r="GI58" s="111"/>
      <c r="GJ58" s="111"/>
      <c r="GK58" s="111"/>
      <c r="GL58" s="111"/>
      <c r="GM58" s="111"/>
      <c r="GN58" s="111"/>
      <c r="GO58" s="111"/>
      <c r="GP58" s="111"/>
      <c r="GQ58" s="111"/>
      <c r="GR58" s="111"/>
      <c r="GS58" s="111"/>
      <c r="GT58" s="111"/>
      <c r="GU58" s="111"/>
      <c r="GV58" s="111"/>
      <c r="GW58" s="111"/>
      <c r="GX58" s="111"/>
      <c r="GY58" s="111"/>
      <c r="GZ58" s="111"/>
      <c r="HA58" s="111"/>
      <c r="HB58" s="111"/>
      <c r="HC58" s="111"/>
      <c r="HD58" s="111"/>
      <c r="HE58" s="111"/>
      <c r="HF58" s="111"/>
      <c r="HG58" s="111"/>
      <c r="HH58" s="111"/>
      <c r="HI58" s="111"/>
      <c r="HJ58" s="111"/>
      <c r="HK58" s="111"/>
      <c r="HL58" s="111"/>
      <c r="HM58" s="111"/>
      <c r="HN58" s="111"/>
      <c r="HO58" s="111"/>
      <c r="HP58" s="111"/>
      <c r="HQ58" s="111"/>
      <c r="HR58" s="111"/>
      <c r="HS58" s="111"/>
      <c r="HT58" s="111"/>
      <c r="HU58" s="111"/>
      <c r="HV58" s="111"/>
      <c r="HW58" s="111"/>
      <c r="HX58" s="111"/>
      <c r="HY58" s="111"/>
      <c r="HZ58" s="111"/>
      <c r="IA58" s="111"/>
      <c r="IB58" s="111"/>
      <c r="IC58" s="111"/>
      <c r="ID58" s="111"/>
      <c r="IE58" s="111"/>
      <c r="IF58" s="111"/>
      <c r="IG58" s="111"/>
      <c r="IH58" s="111"/>
      <c r="II58" s="111"/>
      <c r="IJ58" s="111"/>
      <c r="IK58" s="111"/>
      <c r="IL58" s="111"/>
      <c r="IM58" s="111"/>
      <c r="IN58" s="111"/>
      <c r="IO58" s="111"/>
    </row>
    <row r="59" spans="1:249" s="115" customFormat="1" ht="48">
      <c r="A59" s="815"/>
      <c r="B59" s="540"/>
      <c r="C59" s="132" t="s">
        <v>174</v>
      </c>
      <c r="D59" s="129"/>
      <c r="E59" s="508"/>
      <c r="F59" s="669"/>
      <c r="G59" s="669">
        <f>+'3.1ผลงานคณะ'!G70</f>
        <v>0</v>
      </c>
      <c r="H59" s="669"/>
      <c r="I59" s="669"/>
      <c r="J59" s="669"/>
      <c r="K59" s="669"/>
      <c r="L59" s="669">
        <f>+'3.1ผลงานคณะ'!L70</f>
        <v>0</v>
      </c>
      <c r="M59" s="669">
        <f>+'3.1ผลงานคณะ'!M70</f>
        <v>0</v>
      </c>
      <c r="N59" s="669">
        <f>+'3.1ผลงานคณะ'!N70</f>
        <v>0</v>
      </c>
      <c r="O59" s="669">
        <f>+'3.1ผลงานคณะ'!O70</f>
        <v>0</v>
      </c>
      <c r="P59" s="669">
        <f>+'3.1ผลงานคณะ'!P70</f>
        <v>0</v>
      </c>
      <c r="Q59" s="669"/>
      <c r="R59" s="669"/>
      <c r="S59" s="669"/>
      <c r="T59" s="669"/>
      <c r="U59" s="669">
        <f>+'3.1ผลงานคณะ'!U70</f>
        <v>0</v>
      </c>
      <c r="V59" s="669"/>
      <c r="W59" s="669"/>
      <c r="X59" s="669"/>
      <c r="Y59" s="669"/>
      <c r="Z59" s="669">
        <f>+'3.1ผลงานคณะ'!Z70</f>
        <v>0</v>
      </c>
      <c r="AA59" s="669"/>
      <c r="AB59" s="669"/>
      <c r="AC59" s="669"/>
      <c r="AD59" s="669"/>
      <c r="AE59" s="669">
        <f>+'3.1ผลงานคณะ'!AE70</f>
        <v>1</v>
      </c>
      <c r="AF59" s="669"/>
      <c r="AG59" s="669"/>
      <c r="AH59" s="669"/>
      <c r="AI59" s="669"/>
      <c r="AJ59" s="669">
        <f>+'3.1ผลงานคณะ'!AJ70</f>
        <v>0</v>
      </c>
      <c r="AK59" s="669"/>
      <c r="AL59" s="669"/>
      <c r="AM59" s="669"/>
      <c r="AN59" s="669"/>
      <c r="AO59" s="669">
        <f>+'3.1ผลงานคณะ'!AO70</f>
        <v>0</v>
      </c>
      <c r="AP59" s="669"/>
      <c r="AQ59" s="669"/>
      <c r="AR59" s="669"/>
      <c r="AS59" s="669"/>
      <c r="AT59" s="669">
        <f>+'3.1ผลงานคณะ'!AT70</f>
        <v>0</v>
      </c>
      <c r="AU59" s="669"/>
      <c r="AV59" s="669"/>
      <c r="AW59" s="669"/>
      <c r="AX59" s="669"/>
      <c r="AY59" s="669">
        <f>+'3.1ผลงานคณะ'!AY70</f>
        <v>0</v>
      </c>
      <c r="AZ59" s="669"/>
      <c r="BA59" s="669"/>
      <c r="BB59" s="669"/>
      <c r="BC59" s="669"/>
      <c r="BD59" s="669">
        <f>+'3.1ผลงานคณะ'!BD70</f>
        <v>0</v>
      </c>
      <c r="BE59" s="669"/>
      <c r="BF59" s="669"/>
      <c r="BG59" s="669"/>
      <c r="BH59" s="669"/>
      <c r="BI59" s="669">
        <f>+'3.1ผลงานคณะ'!BI70</f>
        <v>0</v>
      </c>
      <c r="BJ59" s="669"/>
      <c r="BK59" s="669"/>
      <c r="BL59" s="669"/>
      <c r="BM59" s="1107"/>
      <c r="BN59" s="1412">
        <v>1</v>
      </c>
      <c r="BO59" s="585"/>
      <c r="BP59" s="585"/>
      <c r="BQ59" s="122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1"/>
      <c r="DT59" s="111"/>
      <c r="DU59" s="111"/>
      <c r="DV59" s="111"/>
      <c r="DW59" s="111"/>
      <c r="DX59" s="111"/>
      <c r="DY59" s="111"/>
      <c r="DZ59" s="111"/>
      <c r="EA59" s="111"/>
      <c r="EB59" s="111"/>
      <c r="EC59" s="111"/>
      <c r="ED59" s="111"/>
      <c r="EE59" s="111"/>
      <c r="EF59" s="111"/>
      <c r="EG59" s="111"/>
      <c r="EH59" s="111"/>
      <c r="EI59" s="111"/>
      <c r="EJ59" s="111"/>
      <c r="EK59" s="111"/>
      <c r="EL59" s="111"/>
      <c r="EM59" s="111"/>
      <c r="EN59" s="111"/>
      <c r="EO59" s="111"/>
      <c r="EP59" s="111"/>
      <c r="EQ59" s="111"/>
      <c r="ER59" s="111"/>
      <c r="ES59" s="111"/>
      <c r="ET59" s="111"/>
      <c r="EU59" s="111"/>
      <c r="EV59" s="111"/>
      <c r="EW59" s="111"/>
      <c r="EX59" s="111"/>
      <c r="EY59" s="111"/>
      <c r="EZ59" s="111"/>
      <c r="FA59" s="111"/>
      <c r="FB59" s="111"/>
      <c r="FC59" s="111"/>
      <c r="FD59" s="111"/>
      <c r="FE59" s="111"/>
      <c r="FF59" s="111"/>
      <c r="FG59" s="111"/>
      <c r="FH59" s="111"/>
      <c r="FI59" s="111"/>
      <c r="FJ59" s="111"/>
      <c r="FK59" s="111"/>
      <c r="FL59" s="111"/>
      <c r="FM59" s="111"/>
      <c r="FN59" s="111"/>
      <c r="FO59" s="111"/>
      <c r="FP59" s="111"/>
      <c r="FQ59" s="111"/>
      <c r="FR59" s="111"/>
      <c r="FS59" s="111"/>
      <c r="FT59" s="111"/>
      <c r="FU59" s="111"/>
      <c r="FV59" s="111"/>
      <c r="FW59" s="111"/>
      <c r="FX59" s="111"/>
      <c r="FY59" s="111"/>
      <c r="FZ59" s="111"/>
      <c r="GA59" s="111"/>
      <c r="GB59" s="111"/>
      <c r="GC59" s="111"/>
      <c r="GD59" s="111"/>
      <c r="GE59" s="111"/>
      <c r="GF59" s="111"/>
      <c r="GG59" s="111"/>
      <c r="GH59" s="111"/>
      <c r="GI59" s="111"/>
      <c r="GJ59" s="111"/>
      <c r="GK59" s="111"/>
      <c r="GL59" s="111"/>
      <c r="GM59" s="111"/>
      <c r="GN59" s="111"/>
      <c r="GO59" s="111"/>
      <c r="GP59" s="111"/>
      <c r="GQ59" s="111"/>
      <c r="GR59" s="111"/>
      <c r="GS59" s="111"/>
      <c r="GT59" s="111"/>
      <c r="GU59" s="111"/>
      <c r="GV59" s="111"/>
      <c r="GW59" s="111"/>
      <c r="GX59" s="111"/>
      <c r="GY59" s="111"/>
      <c r="GZ59" s="111"/>
      <c r="HA59" s="111"/>
      <c r="HB59" s="111"/>
      <c r="HC59" s="111"/>
      <c r="HD59" s="111"/>
      <c r="HE59" s="111"/>
      <c r="HF59" s="111"/>
      <c r="HG59" s="111"/>
      <c r="HH59" s="111"/>
      <c r="HI59" s="111"/>
      <c r="HJ59" s="111"/>
      <c r="HK59" s="111"/>
      <c r="HL59" s="111"/>
      <c r="HM59" s="111"/>
      <c r="HN59" s="111"/>
      <c r="HO59" s="111"/>
      <c r="HP59" s="111"/>
      <c r="HQ59" s="111"/>
      <c r="HR59" s="111"/>
      <c r="HS59" s="111"/>
      <c r="HT59" s="111"/>
      <c r="HU59" s="111"/>
      <c r="HV59" s="111"/>
      <c r="HW59" s="111"/>
      <c r="HX59" s="111"/>
      <c r="HY59" s="111"/>
      <c r="HZ59" s="111"/>
      <c r="IA59" s="111"/>
      <c r="IB59" s="111"/>
      <c r="IC59" s="111"/>
      <c r="ID59" s="111"/>
      <c r="IE59" s="111"/>
      <c r="IF59" s="111"/>
      <c r="IG59" s="111"/>
      <c r="IH59" s="111"/>
      <c r="II59" s="111"/>
      <c r="IJ59" s="111"/>
      <c r="IK59" s="111"/>
      <c r="IL59" s="111"/>
      <c r="IM59" s="111"/>
      <c r="IN59" s="111"/>
      <c r="IO59" s="111"/>
    </row>
    <row r="60" spans="1:249" s="115" customFormat="1" ht="69.75" hidden="1">
      <c r="A60" s="815"/>
      <c r="B60" s="540"/>
      <c r="C60" s="133" t="s">
        <v>450</v>
      </c>
      <c r="D60" s="129"/>
      <c r="E60" s="508"/>
      <c r="F60" s="669"/>
      <c r="G60" s="669">
        <f>+'3.1ผลงานคณะ'!G71</f>
        <v>0</v>
      </c>
      <c r="H60" s="669"/>
      <c r="I60" s="669"/>
      <c r="J60" s="669"/>
      <c r="K60" s="669"/>
      <c r="L60" s="669">
        <f>+'3.1ผลงานคณะ'!L71</f>
        <v>0</v>
      </c>
      <c r="M60" s="669">
        <f>+'3.1ผลงานคณะ'!M71</f>
        <v>0</v>
      </c>
      <c r="N60" s="669">
        <f>+'3.1ผลงานคณะ'!N71</f>
        <v>0</v>
      </c>
      <c r="O60" s="669">
        <f>+'3.1ผลงานคณะ'!O71</f>
        <v>0</v>
      </c>
      <c r="P60" s="669">
        <f>+'3.1ผลงานคณะ'!P71</f>
        <v>0</v>
      </c>
      <c r="Q60" s="669"/>
      <c r="R60" s="669"/>
      <c r="S60" s="669"/>
      <c r="T60" s="669"/>
      <c r="U60" s="669">
        <f>+'3.1ผลงานคณะ'!U71</f>
        <v>0</v>
      </c>
      <c r="V60" s="669"/>
      <c r="W60" s="669"/>
      <c r="X60" s="669"/>
      <c r="Y60" s="669"/>
      <c r="Z60" s="669">
        <f>+'3.1ผลงานคณะ'!Z71</f>
        <v>0</v>
      </c>
      <c r="AA60" s="669"/>
      <c r="AB60" s="669"/>
      <c r="AC60" s="669"/>
      <c r="AD60" s="669"/>
      <c r="AE60" s="669">
        <f>+'3.1ผลงานคณะ'!AE71</f>
        <v>1</v>
      </c>
      <c r="AF60" s="669"/>
      <c r="AG60" s="669"/>
      <c r="AH60" s="669"/>
      <c r="AI60" s="669"/>
      <c r="AJ60" s="669">
        <f>+'3.1ผลงานคณะ'!AJ71</f>
        <v>0</v>
      </c>
      <c r="AK60" s="669"/>
      <c r="AL60" s="669"/>
      <c r="AM60" s="669"/>
      <c r="AN60" s="669"/>
      <c r="AO60" s="669">
        <f>+'3.1ผลงานคณะ'!AO71</f>
        <v>0</v>
      </c>
      <c r="AP60" s="669"/>
      <c r="AQ60" s="669"/>
      <c r="AR60" s="669"/>
      <c r="AS60" s="669"/>
      <c r="AT60" s="669">
        <f>+'3.1ผลงานคณะ'!AT71</f>
        <v>0</v>
      </c>
      <c r="AU60" s="669"/>
      <c r="AV60" s="669"/>
      <c r="AW60" s="669"/>
      <c r="AX60" s="669"/>
      <c r="AY60" s="669">
        <f>+'3.1ผลงานคณะ'!AY71</f>
        <v>0</v>
      </c>
      <c r="AZ60" s="669"/>
      <c r="BA60" s="669"/>
      <c r="BB60" s="669"/>
      <c r="BC60" s="669"/>
      <c r="BD60" s="669">
        <f>+'3.1ผลงานคณะ'!BD71</f>
        <v>0</v>
      </c>
      <c r="BE60" s="669"/>
      <c r="BF60" s="669"/>
      <c r="BG60" s="669"/>
      <c r="BH60" s="669"/>
      <c r="BI60" s="669">
        <f>+'3.1ผลงานคณะ'!BI71</f>
        <v>0</v>
      </c>
      <c r="BJ60" s="669"/>
      <c r="BK60" s="669"/>
      <c r="BL60" s="669"/>
      <c r="BM60" s="1107"/>
      <c r="BN60" s="1412"/>
      <c r="BO60" s="585"/>
      <c r="BP60" s="585"/>
      <c r="BQ60" s="122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1"/>
      <c r="DT60" s="111"/>
      <c r="DU60" s="111"/>
      <c r="DV60" s="111"/>
      <c r="DW60" s="111"/>
      <c r="DX60" s="111"/>
      <c r="DY60" s="111"/>
      <c r="DZ60" s="111"/>
      <c r="EA60" s="111"/>
      <c r="EB60" s="111"/>
      <c r="EC60" s="111"/>
      <c r="ED60" s="111"/>
      <c r="EE60" s="111"/>
      <c r="EF60" s="111"/>
      <c r="EG60" s="111"/>
      <c r="EH60" s="111"/>
      <c r="EI60" s="111"/>
      <c r="EJ60" s="111"/>
      <c r="EK60" s="111"/>
      <c r="EL60" s="111"/>
      <c r="EM60" s="111"/>
      <c r="EN60" s="111"/>
      <c r="EO60" s="111"/>
      <c r="EP60" s="111"/>
      <c r="EQ60" s="111"/>
      <c r="ER60" s="111"/>
      <c r="ES60" s="111"/>
      <c r="ET60" s="111"/>
      <c r="EU60" s="111"/>
      <c r="EV60" s="111"/>
      <c r="EW60" s="111"/>
      <c r="EX60" s="111"/>
      <c r="EY60" s="111"/>
      <c r="EZ60" s="111"/>
      <c r="FA60" s="111"/>
      <c r="FB60" s="111"/>
      <c r="FC60" s="111"/>
      <c r="FD60" s="111"/>
      <c r="FE60" s="111"/>
      <c r="FF60" s="111"/>
      <c r="FG60" s="111"/>
      <c r="FH60" s="111"/>
      <c r="FI60" s="111"/>
      <c r="FJ60" s="111"/>
      <c r="FK60" s="111"/>
      <c r="FL60" s="111"/>
      <c r="FM60" s="111"/>
      <c r="FN60" s="111"/>
      <c r="FO60" s="111"/>
      <c r="FP60" s="111"/>
      <c r="FQ60" s="111"/>
      <c r="FR60" s="111"/>
      <c r="FS60" s="111"/>
      <c r="FT60" s="111"/>
      <c r="FU60" s="111"/>
      <c r="FV60" s="111"/>
      <c r="FW60" s="111"/>
      <c r="FX60" s="111"/>
      <c r="FY60" s="111"/>
      <c r="FZ60" s="111"/>
      <c r="GA60" s="111"/>
      <c r="GB60" s="111"/>
      <c r="GC60" s="111"/>
      <c r="GD60" s="111"/>
      <c r="GE60" s="111"/>
      <c r="GF60" s="111"/>
      <c r="GG60" s="111"/>
      <c r="GH60" s="111"/>
      <c r="GI60" s="111"/>
      <c r="GJ60" s="111"/>
      <c r="GK60" s="111"/>
      <c r="GL60" s="111"/>
      <c r="GM60" s="111"/>
      <c r="GN60" s="111"/>
      <c r="GO60" s="111"/>
      <c r="GP60" s="111"/>
      <c r="GQ60" s="111"/>
      <c r="GR60" s="111"/>
      <c r="GS60" s="111"/>
      <c r="GT60" s="111"/>
      <c r="GU60" s="111"/>
      <c r="GV60" s="111"/>
      <c r="GW60" s="111"/>
      <c r="GX60" s="111"/>
      <c r="GY60" s="111"/>
      <c r="GZ60" s="111"/>
      <c r="HA60" s="111"/>
      <c r="HB60" s="111"/>
      <c r="HC60" s="111"/>
      <c r="HD60" s="111"/>
      <c r="HE60" s="111"/>
      <c r="HF60" s="111"/>
      <c r="HG60" s="111"/>
      <c r="HH60" s="111"/>
      <c r="HI60" s="111"/>
      <c r="HJ60" s="111"/>
      <c r="HK60" s="111"/>
      <c r="HL60" s="111"/>
      <c r="HM60" s="111"/>
      <c r="HN60" s="111"/>
      <c r="HO60" s="111"/>
      <c r="HP60" s="111"/>
      <c r="HQ60" s="111"/>
      <c r="HR60" s="111"/>
      <c r="HS60" s="111"/>
      <c r="HT60" s="111"/>
      <c r="HU60" s="111"/>
      <c r="HV60" s="111"/>
      <c r="HW60" s="111"/>
      <c r="HX60" s="111"/>
      <c r="HY60" s="111"/>
      <c r="HZ60" s="111"/>
      <c r="IA60" s="111"/>
      <c r="IB60" s="111"/>
      <c r="IC60" s="111"/>
      <c r="ID60" s="111"/>
      <c r="IE60" s="111"/>
      <c r="IF60" s="111"/>
      <c r="IG60" s="111"/>
      <c r="IH60" s="111"/>
      <c r="II60" s="111"/>
      <c r="IJ60" s="111"/>
      <c r="IK60" s="111"/>
      <c r="IL60" s="111"/>
      <c r="IM60" s="111"/>
      <c r="IN60" s="111"/>
      <c r="IO60" s="111"/>
    </row>
    <row r="61" spans="1:249" s="115" customFormat="1" ht="46.5" hidden="1">
      <c r="A61" s="815"/>
      <c r="B61" s="540"/>
      <c r="C61" s="133" t="s">
        <v>451</v>
      </c>
      <c r="D61" s="129"/>
      <c r="E61" s="508"/>
      <c r="F61" s="669"/>
      <c r="G61" s="669">
        <f>+'3.1ผลงานคณะ'!G72</f>
        <v>0</v>
      </c>
      <c r="H61" s="669"/>
      <c r="I61" s="669"/>
      <c r="J61" s="669"/>
      <c r="K61" s="669"/>
      <c r="L61" s="669">
        <f>+'3.1ผลงานคณะ'!L72</f>
        <v>0</v>
      </c>
      <c r="M61" s="669">
        <f>+'3.1ผลงานคณะ'!M72</f>
        <v>0</v>
      </c>
      <c r="N61" s="669">
        <f>+'3.1ผลงานคณะ'!N72</f>
        <v>0</v>
      </c>
      <c r="O61" s="669">
        <f>+'3.1ผลงานคณะ'!O72</f>
        <v>0</v>
      </c>
      <c r="P61" s="669">
        <f>+'3.1ผลงานคณะ'!P72</f>
        <v>0</v>
      </c>
      <c r="Q61" s="669"/>
      <c r="R61" s="669"/>
      <c r="S61" s="669"/>
      <c r="T61" s="669"/>
      <c r="U61" s="669">
        <f>+'3.1ผลงานคณะ'!U72</f>
        <v>0</v>
      </c>
      <c r="V61" s="669"/>
      <c r="W61" s="669"/>
      <c r="X61" s="669"/>
      <c r="Y61" s="669"/>
      <c r="Z61" s="669">
        <f>+'3.1ผลงานคณะ'!Z72</f>
        <v>0</v>
      </c>
      <c r="AA61" s="669"/>
      <c r="AB61" s="669"/>
      <c r="AC61" s="669"/>
      <c r="AD61" s="669"/>
      <c r="AE61" s="669">
        <f>+'3.1ผลงานคณะ'!AE72</f>
        <v>1</v>
      </c>
      <c r="AF61" s="669"/>
      <c r="AG61" s="669"/>
      <c r="AH61" s="669"/>
      <c r="AI61" s="669"/>
      <c r="AJ61" s="669">
        <f>+'3.1ผลงานคณะ'!AJ72</f>
        <v>0</v>
      </c>
      <c r="AK61" s="669"/>
      <c r="AL61" s="669"/>
      <c r="AM61" s="669"/>
      <c r="AN61" s="669"/>
      <c r="AO61" s="669">
        <f>+'3.1ผลงานคณะ'!AO72</f>
        <v>0</v>
      </c>
      <c r="AP61" s="669"/>
      <c r="AQ61" s="669"/>
      <c r="AR61" s="669"/>
      <c r="AS61" s="669"/>
      <c r="AT61" s="669">
        <f>+'3.1ผลงานคณะ'!AT72</f>
        <v>0</v>
      </c>
      <c r="AU61" s="669"/>
      <c r="AV61" s="669"/>
      <c r="AW61" s="669"/>
      <c r="AX61" s="669"/>
      <c r="AY61" s="669">
        <f>+'3.1ผลงานคณะ'!AY72</f>
        <v>0</v>
      </c>
      <c r="AZ61" s="669"/>
      <c r="BA61" s="669"/>
      <c r="BB61" s="669"/>
      <c r="BC61" s="669"/>
      <c r="BD61" s="669">
        <f>+'3.1ผลงานคณะ'!BD72</f>
        <v>0</v>
      </c>
      <c r="BE61" s="669"/>
      <c r="BF61" s="669"/>
      <c r="BG61" s="669"/>
      <c r="BH61" s="669"/>
      <c r="BI61" s="669">
        <f>+'3.1ผลงานคณะ'!BI72</f>
        <v>0</v>
      </c>
      <c r="BJ61" s="669"/>
      <c r="BK61" s="669"/>
      <c r="BL61" s="669"/>
      <c r="BM61" s="1107"/>
      <c r="BN61" s="1412"/>
      <c r="BO61" s="585"/>
      <c r="BP61" s="585"/>
      <c r="BQ61" s="122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11"/>
      <c r="EF61" s="111"/>
      <c r="EG61" s="111"/>
      <c r="EH61" s="111"/>
      <c r="EI61" s="111"/>
      <c r="EJ61" s="111"/>
      <c r="EK61" s="111"/>
      <c r="EL61" s="111"/>
      <c r="EM61" s="111"/>
      <c r="EN61" s="111"/>
      <c r="EO61" s="111"/>
      <c r="EP61" s="111"/>
      <c r="EQ61" s="111"/>
      <c r="ER61" s="111"/>
      <c r="ES61" s="111"/>
      <c r="ET61" s="111"/>
      <c r="EU61" s="111"/>
      <c r="EV61" s="111"/>
      <c r="EW61" s="111"/>
      <c r="EX61" s="111"/>
      <c r="EY61" s="111"/>
      <c r="EZ61" s="111"/>
      <c r="FA61" s="111"/>
      <c r="FB61" s="111"/>
      <c r="FC61" s="111"/>
      <c r="FD61" s="111"/>
      <c r="FE61" s="111"/>
      <c r="FF61" s="111"/>
      <c r="FG61" s="111"/>
      <c r="FH61" s="111"/>
      <c r="FI61" s="111"/>
      <c r="FJ61" s="111"/>
      <c r="FK61" s="111"/>
      <c r="FL61" s="111"/>
      <c r="FM61" s="111"/>
      <c r="FN61" s="111"/>
      <c r="FO61" s="111"/>
      <c r="FP61" s="111"/>
      <c r="FQ61" s="111"/>
      <c r="FR61" s="111"/>
      <c r="FS61" s="111"/>
      <c r="FT61" s="111"/>
      <c r="FU61" s="111"/>
      <c r="FV61" s="111"/>
      <c r="FW61" s="111"/>
      <c r="FX61" s="111"/>
      <c r="FY61" s="111"/>
      <c r="FZ61" s="111"/>
      <c r="GA61" s="111"/>
      <c r="GB61" s="111"/>
      <c r="GC61" s="111"/>
      <c r="GD61" s="111"/>
      <c r="GE61" s="111"/>
      <c r="GF61" s="111"/>
      <c r="GG61" s="111"/>
      <c r="GH61" s="111"/>
      <c r="GI61" s="111"/>
      <c r="GJ61" s="111"/>
      <c r="GK61" s="111"/>
      <c r="GL61" s="111"/>
      <c r="GM61" s="111"/>
      <c r="GN61" s="111"/>
      <c r="GO61" s="111"/>
      <c r="GP61" s="111"/>
      <c r="GQ61" s="111"/>
      <c r="GR61" s="111"/>
      <c r="GS61" s="111"/>
      <c r="GT61" s="111"/>
      <c r="GU61" s="111"/>
      <c r="GV61" s="111"/>
      <c r="GW61" s="111"/>
      <c r="GX61" s="111"/>
      <c r="GY61" s="111"/>
      <c r="GZ61" s="111"/>
      <c r="HA61" s="111"/>
      <c r="HB61" s="111"/>
      <c r="HC61" s="111"/>
      <c r="HD61" s="111"/>
      <c r="HE61" s="111"/>
      <c r="HF61" s="111"/>
      <c r="HG61" s="111"/>
      <c r="HH61" s="111"/>
      <c r="HI61" s="111"/>
      <c r="HJ61" s="111"/>
      <c r="HK61" s="111"/>
      <c r="HL61" s="111"/>
      <c r="HM61" s="111"/>
      <c r="HN61" s="111"/>
      <c r="HO61" s="111"/>
      <c r="HP61" s="111"/>
      <c r="HQ61" s="111"/>
      <c r="HR61" s="111"/>
      <c r="HS61" s="111"/>
      <c r="HT61" s="111"/>
      <c r="HU61" s="111"/>
      <c r="HV61" s="111"/>
      <c r="HW61" s="111"/>
      <c r="HX61" s="111"/>
      <c r="HY61" s="111"/>
      <c r="HZ61" s="111"/>
      <c r="IA61" s="111"/>
      <c r="IB61" s="111"/>
      <c r="IC61" s="111"/>
      <c r="ID61" s="111"/>
      <c r="IE61" s="111"/>
      <c r="IF61" s="111"/>
      <c r="IG61" s="111"/>
      <c r="IH61" s="111"/>
      <c r="II61" s="111"/>
      <c r="IJ61" s="111"/>
      <c r="IK61" s="111"/>
      <c r="IL61" s="111"/>
      <c r="IM61" s="111"/>
      <c r="IN61" s="111"/>
      <c r="IO61" s="111"/>
    </row>
    <row r="62" spans="1:249" s="115" customFormat="1" ht="93" hidden="1">
      <c r="A62" s="815"/>
      <c r="B62" s="540"/>
      <c r="C62" s="133" t="s">
        <v>452</v>
      </c>
      <c r="D62" s="129"/>
      <c r="E62" s="508"/>
      <c r="F62" s="669"/>
      <c r="G62" s="669">
        <f>+'3.1ผลงานคณะ'!G73</f>
        <v>0</v>
      </c>
      <c r="H62" s="669"/>
      <c r="I62" s="669"/>
      <c r="J62" s="669"/>
      <c r="K62" s="669"/>
      <c r="L62" s="669">
        <f>+'3.1ผลงานคณะ'!L73</f>
        <v>0</v>
      </c>
      <c r="M62" s="669">
        <f>+'3.1ผลงานคณะ'!M73</f>
        <v>0</v>
      </c>
      <c r="N62" s="669">
        <f>+'3.1ผลงานคณะ'!N73</f>
        <v>0</v>
      </c>
      <c r="O62" s="669">
        <f>+'3.1ผลงานคณะ'!O73</f>
        <v>0</v>
      </c>
      <c r="P62" s="669">
        <f>+'3.1ผลงานคณะ'!P73</f>
        <v>0</v>
      </c>
      <c r="Q62" s="669"/>
      <c r="R62" s="669"/>
      <c r="S62" s="669"/>
      <c r="T62" s="669"/>
      <c r="U62" s="669">
        <f>+'3.1ผลงานคณะ'!U73</f>
        <v>0</v>
      </c>
      <c r="V62" s="669"/>
      <c r="W62" s="669"/>
      <c r="X62" s="669"/>
      <c r="Y62" s="669"/>
      <c r="Z62" s="669">
        <f>+'3.1ผลงานคณะ'!Z73</f>
        <v>0</v>
      </c>
      <c r="AA62" s="669"/>
      <c r="AB62" s="669"/>
      <c r="AC62" s="669"/>
      <c r="AD62" s="669"/>
      <c r="AE62" s="669">
        <f>+'3.1ผลงานคณะ'!AE73</f>
        <v>1</v>
      </c>
      <c r="AF62" s="669"/>
      <c r="AG62" s="669"/>
      <c r="AH62" s="669"/>
      <c r="AI62" s="669"/>
      <c r="AJ62" s="669">
        <f>+'3.1ผลงานคณะ'!AJ73</f>
        <v>0</v>
      </c>
      <c r="AK62" s="669"/>
      <c r="AL62" s="669"/>
      <c r="AM62" s="669"/>
      <c r="AN62" s="669"/>
      <c r="AO62" s="669">
        <f>+'3.1ผลงานคณะ'!AO73</f>
        <v>0</v>
      </c>
      <c r="AP62" s="669"/>
      <c r="AQ62" s="669"/>
      <c r="AR62" s="669"/>
      <c r="AS62" s="669"/>
      <c r="AT62" s="669">
        <f>+'3.1ผลงานคณะ'!AT73</f>
        <v>0</v>
      </c>
      <c r="AU62" s="669"/>
      <c r="AV62" s="669"/>
      <c r="AW62" s="669"/>
      <c r="AX62" s="669"/>
      <c r="AY62" s="669">
        <f>+'3.1ผลงานคณะ'!AY73</f>
        <v>0</v>
      </c>
      <c r="AZ62" s="669"/>
      <c r="BA62" s="669"/>
      <c r="BB62" s="669"/>
      <c r="BC62" s="669"/>
      <c r="BD62" s="669">
        <f>+'3.1ผลงานคณะ'!BD73</f>
        <v>0</v>
      </c>
      <c r="BE62" s="669"/>
      <c r="BF62" s="669"/>
      <c r="BG62" s="669"/>
      <c r="BH62" s="669"/>
      <c r="BI62" s="669">
        <f>+'3.1ผลงานคณะ'!BI73</f>
        <v>0</v>
      </c>
      <c r="BJ62" s="669"/>
      <c r="BK62" s="669"/>
      <c r="BL62" s="669"/>
      <c r="BM62" s="1107"/>
      <c r="BN62" s="1412"/>
      <c r="BO62" s="585"/>
      <c r="BP62" s="585"/>
      <c r="BQ62" s="122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  <c r="DU62" s="111"/>
      <c r="DV62" s="111"/>
      <c r="DW62" s="111"/>
      <c r="DX62" s="111"/>
      <c r="DY62" s="111"/>
      <c r="DZ62" s="111"/>
      <c r="EA62" s="111"/>
      <c r="EB62" s="111"/>
      <c r="EC62" s="111"/>
      <c r="ED62" s="111"/>
      <c r="EE62" s="111"/>
      <c r="EF62" s="111"/>
      <c r="EG62" s="111"/>
      <c r="EH62" s="111"/>
      <c r="EI62" s="111"/>
      <c r="EJ62" s="111"/>
      <c r="EK62" s="111"/>
      <c r="EL62" s="111"/>
      <c r="EM62" s="111"/>
      <c r="EN62" s="111"/>
      <c r="EO62" s="111"/>
      <c r="EP62" s="111"/>
      <c r="EQ62" s="111"/>
      <c r="ER62" s="111"/>
      <c r="ES62" s="111"/>
      <c r="ET62" s="111"/>
      <c r="EU62" s="111"/>
      <c r="EV62" s="111"/>
      <c r="EW62" s="111"/>
      <c r="EX62" s="111"/>
      <c r="EY62" s="111"/>
      <c r="EZ62" s="111"/>
      <c r="FA62" s="111"/>
      <c r="FB62" s="111"/>
      <c r="FC62" s="111"/>
      <c r="FD62" s="111"/>
      <c r="FE62" s="111"/>
      <c r="FF62" s="111"/>
      <c r="FG62" s="111"/>
      <c r="FH62" s="111"/>
      <c r="FI62" s="111"/>
      <c r="FJ62" s="111"/>
      <c r="FK62" s="111"/>
      <c r="FL62" s="111"/>
      <c r="FM62" s="111"/>
      <c r="FN62" s="111"/>
      <c r="FO62" s="111"/>
      <c r="FP62" s="111"/>
      <c r="FQ62" s="111"/>
      <c r="FR62" s="111"/>
      <c r="FS62" s="111"/>
      <c r="FT62" s="111"/>
      <c r="FU62" s="111"/>
      <c r="FV62" s="111"/>
      <c r="FW62" s="111"/>
      <c r="FX62" s="111"/>
      <c r="FY62" s="111"/>
      <c r="FZ62" s="111"/>
      <c r="GA62" s="111"/>
      <c r="GB62" s="111"/>
      <c r="GC62" s="111"/>
      <c r="GD62" s="111"/>
      <c r="GE62" s="111"/>
      <c r="GF62" s="111"/>
      <c r="GG62" s="111"/>
      <c r="GH62" s="111"/>
      <c r="GI62" s="111"/>
      <c r="GJ62" s="111"/>
      <c r="GK62" s="111"/>
      <c r="GL62" s="111"/>
      <c r="GM62" s="111"/>
      <c r="GN62" s="111"/>
      <c r="GO62" s="111"/>
      <c r="GP62" s="111"/>
      <c r="GQ62" s="111"/>
      <c r="GR62" s="111"/>
      <c r="GS62" s="111"/>
      <c r="GT62" s="111"/>
      <c r="GU62" s="111"/>
      <c r="GV62" s="111"/>
      <c r="GW62" s="111"/>
      <c r="GX62" s="111"/>
      <c r="GY62" s="111"/>
      <c r="GZ62" s="111"/>
      <c r="HA62" s="111"/>
      <c r="HB62" s="111"/>
      <c r="HC62" s="111"/>
      <c r="HD62" s="111"/>
      <c r="HE62" s="111"/>
      <c r="HF62" s="111"/>
      <c r="HG62" s="111"/>
      <c r="HH62" s="111"/>
      <c r="HI62" s="111"/>
      <c r="HJ62" s="111"/>
      <c r="HK62" s="111"/>
      <c r="HL62" s="111"/>
      <c r="HM62" s="111"/>
      <c r="HN62" s="111"/>
      <c r="HO62" s="111"/>
      <c r="HP62" s="111"/>
      <c r="HQ62" s="111"/>
      <c r="HR62" s="111"/>
      <c r="HS62" s="111"/>
      <c r="HT62" s="111"/>
      <c r="HU62" s="111"/>
      <c r="HV62" s="111"/>
      <c r="HW62" s="111"/>
      <c r="HX62" s="111"/>
      <c r="HY62" s="111"/>
      <c r="HZ62" s="111"/>
      <c r="IA62" s="111"/>
      <c r="IB62" s="111"/>
      <c r="IC62" s="111"/>
      <c r="ID62" s="111"/>
      <c r="IE62" s="111"/>
      <c r="IF62" s="111"/>
      <c r="IG62" s="111"/>
      <c r="IH62" s="111"/>
      <c r="II62" s="111"/>
      <c r="IJ62" s="111"/>
      <c r="IK62" s="111"/>
      <c r="IL62" s="111"/>
      <c r="IM62" s="111"/>
      <c r="IN62" s="111"/>
      <c r="IO62" s="111"/>
    </row>
    <row r="63" spans="1:249" s="115" customFormat="1" ht="93" hidden="1">
      <c r="A63" s="815"/>
      <c r="B63" s="540"/>
      <c r="C63" s="133" t="s">
        <v>453</v>
      </c>
      <c r="D63" s="129"/>
      <c r="E63" s="508"/>
      <c r="F63" s="669"/>
      <c r="G63" s="669">
        <f>+'3.1ผลงานคณะ'!G74</f>
        <v>0</v>
      </c>
      <c r="H63" s="669"/>
      <c r="I63" s="669"/>
      <c r="J63" s="669"/>
      <c r="K63" s="669"/>
      <c r="L63" s="669">
        <f>+'3.1ผลงานคณะ'!L74</f>
        <v>0</v>
      </c>
      <c r="M63" s="669">
        <f>+'3.1ผลงานคณะ'!M74</f>
        <v>0</v>
      </c>
      <c r="N63" s="669">
        <f>+'3.1ผลงานคณะ'!N74</f>
        <v>0</v>
      </c>
      <c r="O63" s="669">
        <f>+'3.1ผลงานคณะ'!O74</f>
        <v>0</v>
      </c>
      <c r="P63" s="669">
        <f>+'3.1ผลงานคณะ'!P74</f>
        <v>0</v>
      </c>
      <c r="Q63" s="669"/>
      <c r="R63" s="669"/>
      <c r="S63" s="669"/>
      <c r="T63" s="669"/>
      <c r="U63" s="669">
        <f>+'3.1ผลงานคณะ'!U74</f>
        <v>0</v>
      </c>
      <c r="V63" s="669"/>
      <c r="W63" s="669"/>
      <c r="X63" s="669"/>
      <c r="Y63" s="669"/>
      <c r="Z63" s="669">
        <f>+'3.1ผลงานคณะ'!Z74</f>
        <v>0</v>
      </c>
      <c r="AA63" s="669"/>
      <c r="AB63" s="669"/>
      <c r="AC63" s="669"/>
      <c r="AD63" s="669"/>
      <c r="AE63" s="669">
        <f>+'3.1ผลงานคณะ'!AE74</f>
        <v>1</v>
      </c>
      <c r="AF63" s="669"/>
      <c r="AG63" s="669"/>
      <c r="AH63" s="669"/>
      <c r="AI63" s="669"/>
      <c r="AJ63" s="669">
        <f>+'3.1ผลงานคณะ'!AJ74</f>
        <v>0</v>
      </c>
      <c r="AK63" s="669"/>
      <c r="AL63" s="669"/>
      <c r="AM63" s="669"/>
      <c r="AN63" s="669"/>
      <c r="AO63" s="669">
        <f>+'3.1ผลงานคณะ'!AO74</f>
        <v>0</v>
      </c>
      <c r="AP63" s="669"/>
      <c r="AQ63" s="669"/>
      <c r="AR63" s="669"/>
      <c r="AS63" s="669"/>
      <c r="AT63" s="669">
        <f>+'3.1ผลงานคณะ'!AT74</f>
        <v>0</v>
      </c>
      <c r="AU63" s="669"/>
      <c r="AV63" s="669"/>
      <c r="AW63" s="669"/>
      <c r="AX63" s="669"/>
      <c r="AY63" s="669">
        <f>+'3.1ผลงานคณะ'!AY74</f>
        <v>0</v>
      </c>
      <c r="AZ63" s="669"/>
      <c r="BA63" s="669"/>
      <c r="BB63" s="669"/>
      <c r="BC63" s="669"/>
      <c r="BD63" s="669">
        <f>+'3.1ผลงานคณะ'!BD74</f>
        <v>0</v>
      </c>
      <c r="BE63" s="669"/>
      <c r="BF63" s="669"/>
      <c r="BG63" s="669"/>
      <c r="BH63" s="669"/>
      <c r="BI63" s="669">
        <f>+'3.1ผลงานคณะ'!BI74</f>
        <v>0</v>
      </c>
      <c r="BJ63" s="669"/>
      <c r="BK63" s="669"/>
      <c r="BL63" s="669"/>
      <c r="BM63" s="1107"/>
      <c r="BN63" s="1412"/>
      <c r="BO63" s="585"/>
      <c r="BP63" s="585"/>
      <c r="BQ63" s="122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1"/>
      <c r="DW63" s="111"/>
      <c r="DX63" s="111"/>
      <c r="DY63" s="111"/>
      <c r="DZ63" s="111"/>
      <c r="EA63" s="111"/>
      <c r="EB63" s="111"/>
      <c r="EC63" s="111"/>
      <c r="ED63" s="111"/>
      <c r="EE63" s="111"/>
      <c r="EF63" s="111"/>
      <c r="EG63" s="111"/>
      <c r="EH63" s="111"/>
      <c r="EI63" s="111"/>
      <c r="EJ63" s="111"/>
      <c r="EK63" s="111"/>
      <c r="EL63" s="111"/>
      <c r="EM63" s="111"/>
      <c r="EN63" s="111"/>
      <c r="EO63" s="111"/>
      <c r="EP63" s="111"/>
      <c r="EQ63" s="111"/>
      <c r="ER63" s="111"/>
      <c r="ES63" s="111"/>
      <c r="ET63" s="111"/>
      <c r="EU63" s="111"/>
      <c r="EV63" s="111"/>
      <c r="EW63" s="111"/>
      <c r="EX63" s="111"/>
      <c r="EY63" s="111"/>
      <c r="EZ63" s="111"/>
      <c r="FA63" s="111"/>
      <c r="FB63" s="111"/>
      <c r="FC63" s="111"/>
      <c r="FD63" s="111"/>
      <c r="FE63" s="111"/>
      <c r="FF63" s="111"/>
      <c r="FG63" s="111"/>
      <c r="FH63" s="111"/>
      <c r="FI63" s="111"/>
      <c r="FJ63" s="111"/>
      <c r="FK63" s="111"/>
      <c r="FL63" s="111"/>
      <c r="FM63" s="111"/>
      <c r="FN63" s="111"/>
      <c r="FO63" s="111"/>
      <c r="FP63" s="111"/>
      <c r="FQ63" s="111"/>
      <c r="FR63" s="111"/>
      <c r="FS63" s="111"/>
      <c r="FT63" s="111"/>
      <c r="FU63" s="111"/>
      <c r="FV63" s="111"/>
      <c r="FW63" s="111"/>
      <c r="FX63" s="111"/>
      <c r="FY63" s="111"/>
      <c r="FZ63" s="111"/>
      <c r="GA63" s="111"/>
      <c r="GB63" s="111"/>
      <c r="GC63" s="111"/>
      <c r="GD63" s="111"/>
      <c r="GE63" s="111"/>
      <c r="GF63" s="111"/>
      <c r="GG63" s="111"/>
      <c r="GH63" s="111"/>
      <c r="GI63" s="111"/>
      <c r="GJ63" s="111"/>
      <c r="GK63" s="111"/>
      <c r="GL63" s="111"/>
      <c r="GM63" s="111"/>
      <c r="GN63" s="111"/>
      <c r="GO63" s="111"/>
      <c r="GP63" s="111"/>
      <c r="GQ63" s="111"/>
      <c r="GR63" s="111"/>
      <c r="GS63" s="111"/>
      <c r="GT63" s="111"/>
      <c r="GU63" s="111"/>
      <c r="GV63" s="111"/>
      <c r="GW63" s="111"/>
      <c r="GX63" s="111"/>
      <c r="GY63" s="111"/>
      <c r="GZ63" s="111"/>
      <c r="HA63" s="111"/>
      <c r="HB63" s="111"/>
      <c r="HC63" s="111"/>
      <c r="HD63" s="111"/>
      <c r="HE63" s="111"/>
      <c r="HF63" s="111"/>
      <c r="HG63" s="111"/>
      <c r="HH63" s="111"/>
      <c r="HI63" s="111"/>
      <c r="HJ63" s="111"/>
      <c r="HK63" s="111"/>
      <c r="HL63" s="111"/>
      <c r="HM63" s="111"/>
      <c r="HN63" s="111"/>
      <c r="HO63" s="111"/>
      <c r="HP63" s="111"/>
      <c r="HQ63" s="111"/>
      <c r="HR63" s="111"/>
      <c r="HS63" s="111"/>
      <c r="HT63" s="111"/>
      <c r="HU63" s="111"/>
      <c r="HV63" s="111"/>
      <c r="HW63" s="111"/>
      <c r="HX63" s="111"/>
      <c r="HY63" s="111"/>
      <c r="HZ63" s="111"/>
      <c r="IA63" s="111"/>
      <c r="IB63" s="111"/>
      <c r="IC63" s="111"/>
      <c r="ID63" s="111"/>
      <c r="IE63" s="111"/>
      <c r="IF63" s="111"/>
      <c r="IG63" s="111"/>
      <c r="IH63" s="111"/>
      <c r="II63" s="111"/>
      <c r="IJ63" s="111"/>
      <c r="IK63" s="111"/>
      <c r="IL63" s="111"/>
      <c r="IM63" s="111"/>
      <c r="IN63" s="111"/>
      <c r="IO63" s="111"/>
    </row>
    <row r="64" spans="1:249" s="115" customFormat="1" ht="30.75">
      <c r="A64" s="815"/>
      <c r="B64" s="540"/>
      <c r="C64" s="134" t="s">
        <v>175</v>
      </c>
      <c r="D64" s="129"/>
      <c r="E64" s="508"/>
      <c r="F64" s="669"/>
      <c r="G64" s="669">
        <f>+'3.1ผลงานคณะ'!G75</f>
        <v>0</v>
      </c>
      <c r="H64" s="669"/>
      <c r="I64" s="669"/>
      <c r="J64" s="669"/>
      <c r="K64" s="669"/>
      <c r="L64" s="669">
        <f>+'3.1ผลงานคณะ'!L75</f>
        <v>0</v>
      </c>
      <c r="M64" s="669">
        <f>+'3.1ผลงานคณะ'!M75</f>
        <v>0</v>
      </c>
      <c r="N64" s="669">
        <f>+'3.1ผลงานคณะ'!N75</f>
        <v>0</v>
      </c>
      <c r="O64" s="669">
        <f>+'3.1ผลงานคณะ'!O75</f>
        <v>0</v>
      </c>
      <c r="P64" s="669">
        <f>+'3.1ผลงานคณะ'!P75</f>
        <v>0</v>
      </c>
      <c r="Q64" s="669"/>
      <c r="R64" s="669"/>
      <c r="S64" s="669"/>
      <c r="T64" s="669"/>
      <c r="U64" s="669">
        <f>+'3.1ผลงานคณะ'!U75</f>
        <v>0</v>
      </c>
      <c r="V64" s="669"/>
      <c r="W64" s="669"/>
      <c r="X64" s="669"/>
      <c r="Y64" s="669"/>
      <c r="Z64" s="669">
        <f>+'3.1ผลงานคณะ'!Z75</f>
        <v>0</v>
      </c>
      <c r="AA64" s="669"/>
      <c r="AB64" s="669"/>
      <c r="AC64" s="669"/>
      <c r="AD64" s="669"/>
      <c r="AE64" s="669">
        <f>+'3.1ผลงานคณะ'!AE75</f>
        <v>1</v>
      </c>
      <c r="AF64" s="669"/>
      <c r="AG64" s="669"/>
      <c r="AH64" s="669"/>
      <c r="AI64" s="669"/>
      <c r="AJ64" s="669">
        <f>+'3.1ผลงานคณะ'!AJ75</f>
        <v>0</v>
      </c>
      <c r="AK64" s="669"/>
      <c r="AL64" s="669"/>
      <c r="AM64" s="669"/>
      <c r="AN64" s="669"/>
      <c r="AO64" s="669">
        <f>+'3.1ผลงานคณะ'!AO75</f>
        <v>0</v>
      </c>
      <c r="AP64" s="669"/>
      <c r="AQ64" s="669"/>
      <c r="AR64" s="669"/>
      <c r="AS64" s="669"/>
      <c r="AT64" s="669">
        <f>+'3.1ผลงานคณะ'!AT75</f>
        <v>0</v>
      </c>
      <c r="AU64" s="669"/>
      <c r="AV64" s="669"/>
      <c r="AW64" s="669"/>
      <c r="AX64" s="669"/>
      <c r="AY64" s="669">
        <f>+'3.1ผลงานคณะ'!AY75</f>
        <v>0</v>
      </c>
      <c r="AZ64" s="669"/>
      <c r="BA64" s="669"/>
      <c r="BB64" s="669"/>
      <c r="BC64" s="669"/>
      <c r="BD64" s="669">
        <f>+'3.1ผลงานคณะ'!BD75</f>
        <v>0</v>
      </c>
      <c r="BE64" s="669"/>
      <c r="BF64" s="669"/>
      <c r="BG64" s="669"/>
      <c r="BH64" s="669"/>
      <c r="BI64" s="669">
        <f>+'3.1ผลงานคณะ'!BI75</f>
        <v>0</v>
      </c>
      <c r="BJ64" s="669"/>
      <c r="BK64" s="669"/>
      <c r="BL64" s="669"/>
      <c r="BM64" s="1107"/>
      <c r="BN64" s="1185">
        <v>1</v>
      </c>
      <c r="BO64" s="585"/>
      <c r="BP64" s="585"/>
      <c r="BQ64" s="122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1"/>
      <c r="EF64" s="111"/>
      <c r="EG64" s="111"/>
      <c r="EH64" s="111"/>
      <c r="EI64" s="111"/>
      <c r="EJ64" s="111"/>
      <c r="EK64" s="111"/>
      <c r="EL64" s="111"/>
      <c r="EM64" s="111"/>
      <c r="EN64" s="111"/>
      <c r="EO64" s="111"/>
      <c r="EP64" s="111"/>
      <c r="EQ64" s="111"/>
      <c r="ER64" s="111"/>
      <c r="ES64" s="111"/>
      <c r="ET64" s="111"/>
      <c r="EU64" s="111"/>
      <c r="EV64" s="111"/>
      <c r="EW64" s="111"/>
      <c r="EX64" s="111"/>
      <c r="EY64" s="111"/>
      <c r="EZ64" s="111"/>
      <c r="FA64" s="111"/>
      <c r="FB64" s="111"/>
      <c r="FC64" s="111"/>
      <c r="FD64" s="111"/>
      <c r="FE64" s="111"/>
      <c r="FF64" s="111"/>
      <c r="FG64" s="111"/>
      <c r="FH64" s="111"/>
      <c r="FI64" s="111"/>
      <c r="FJ64" s="111"/>
      <c r="FK64" s="111"/>
      <c r="FL64" s="111"/>
      <c r="FM64" s="111"/>
      <c r="FN64" s="111"/>
      <c r="FO64" s="111"/>
      <c r="FP64" s="111"/>
      <c r="FQ64" s="111"/>
      <c r="FR64" s="111"/>
      <c r="FS64" s="111"/>
      <c r="FT64" s="111"/>
      <c r="FU64" s="111"/>
      <c r="FV64" s="111"/>
      <c r="FW64" s="111"/>
      <c r="FX64" s="111"/>
      <c r="FY64" s="111"/>
      <c r="FZ64" s="111"/>
      <c r="GA64" s="111"/>
      <c r="GB64" s="111"/>
      <c r="GC64" s="111"/>
      <c r="GD64" s="111"/>
      <c r="GE64" s="111"/>
      <c r="GF64" s="111"/>
      <c r="GG64" s="111"/>
      <c r="GH64" s="111"/>
      <c r="GI64" s="111"/>
      <c r="GJ64" s="111"/>
      <c r="GK64" s="111"/>
      <c r="GL64" s="111"/>
      <c r="GM64" s="111"/>
      <c r="GN64" s="111"/>
      <c r="GO64" s="111"/>
      <c r="GP64" s="111"/>
      <c r="GQ64" s="111"/>
      <c r="GR64" s="111"/>
      <c r="GS64" s="111"/>
      <c r="GT64" s="111"/>
      <c r="GU64" s="111"/>
      <c r="GV64" s="111"/>
      <c r="GW64" s="111"/>
      <c r="GX64" s="111"/>
      <c r="GY64" s="111"/>
      <c r="GZ64" s="111"/>
      <c r="HA64" s="111"/>
      <c r="HB64" s="111"/>
      <c r="HC64" s="111"/>
      <c r="HD64" s="111"/>
      <c r="HE64" s="111"/>
      <c r="HF64" s="111"/>
      <c r="HG64" s="111"/>
      <c r="HH64" s="111"/>
      <c r="HI64" s="111"/>
      <c r="HJ64" s="111"/>
      <c r="HK64" s="111"/>
      <c r="HL64" s="111"/>
      <c r="HM64" s="111"/>
      <c r="HN64" s="111"/>
      <c r="HO64" s="111"/>
      <c r="HP64" s="111"/>
      <c r="HQ64" s="111"/>
      <c r="HR64" s="111"/>
      <c r="HS64" s="111"/>
      <c r="HT64" s="111"/>
      <c r="HU64" s="111"/>
      <c r="HV64" s="111"/>
      <c r="HW64" s="111"/>
      <c r="HX64" s="111"/>
      <c r="HY64" s="111"/>
      <c r="HZ64" s="111"/>
      <c r="IA64" s="111"/>
      <c r="IB64" s="111"/>
      <c r="IC64" s="111"/>
      <c r="ID64" s="111"/>
      <c r="IE64" s="111"/>
      <c r="IF64" s="111"/>
      <c r="IG64" s="111"/>
      <c r="IH64" s="111"/>
      <c r="II64" s="111"/>
      <c r="IJ64" s="111"/>
      <c r="IK64" s="111"/>
      <c r="IL64" s="111"/>
      <c r="IM64" s="111"/>
      <c r="IN64" s="111"/>
      <c r="IO64" s="111"/>
    </row>
    <row r="65" spans="1:249" s="115" customFormat="1" ht="72">
      <c r="A65" s="815"/>
      <c r="B65" s="540"/>
      <c r="C65" s="132" t="s">
        <v>176</v>
      </c>
      <c r="D65" s="129"/>
      <c r="E65" s="508"/>
      <c r="F65" s="669"/>
      <c r="G65" s="669">
        <f>+'3.1ผลงานคณะ'!G76</f>
        <v>0</v>
      </c>
      <c r="H65" s="669"/>
      <c r="I65" s="669"/>
      <c r="J65" s="669"/>
      <c r="K65" s="669"/>
      <c r="L65" s="669">
        <f>+'3.1ผลงานคณะ'!L76</f>
        <v>0</v>
      </c>
      <c r="M65" s="669">
        <f>+'3.1ผลงานคณะ'!M76</f>
        <v>0</v>
      </c>
      <c r="N65" s="669">
        <f>+'3.1ผลงานคณะ'!N76</f>
        <v>0</v>
      </c>
      <c r="O65" s="669">
        <f>+'3.1ผลงานคณะ'!O76</f>
        <v>0</v>
      </c>
      <c r="P65" s="669">
        <f>+'3.1ผลงานคณะ'!P76</f>
        <v>0</v>
      </c>
      <c r="Q65" s="669"/>
      <c r="R65" s="669"/>
      <c r="S65" s="669"/>
      <c r="T65" s="669"/>
      <c r="U65" s="669">
        <f>+'3.1ผลงานคณะ'!U76</f>
        <v>0</v>
      </c>
      <c r="V65" s="669"/>
      <c r="W65" s="669"/>
      <c r="X65" s="669"/>
      <c r="Y65" s="669"/>
      <c r="Z65" s="669">
        <f>+'3.1ผลงานคณะ'!Z76</f>
        <v>0</v>
      </c>
      <c r="AA65" s="669"/>
      <c r="AB65" s="669"/>
      <c r="AC65" s="669"/>
      <c r="AD65" s="669"/>
      <c r="AE65" s="669">
        <f>+'3.1ผลงานคณะ'!AE76</f>
        <v>1</v>
      </c>
      <c r="AF65" s="669"/>
      <c r="AG65" s="669"/>
      <c r="AH65" s="669"/>
      <c r="AI65" s="669"/>
      <c r="AJ65" s="669">
        <f>+'3.1ผลงานคณะ'!AJ76</f>
        <v>0</v>
      </c>
      <c r="AK65" s="669"/>
      <c r="AL65" s="669"/>
      <c r="AM65" s="669"/>
      <c r="AN65" s="669"/>
      <c r="AO65" s="669">
        <f>+'3.1ผลงานคณะ'!AO76</f>
        <v>0</v>
      </c>
      <c r="AP65" s="669"/>
      <c r="AQ65" s="669"/>
      <c r="AR65" s="669"/>
      <c r="AS65" s="669"/>
      <c r="AT65" s="669">
        <f>+'3.1ผลงานคณะ'!AT76</f>
        <v>0</v>
      </c>
      <c r="AU65" s="669"/>
      <c r="AV65" s="669"/>
      <c r="AW65" s="669"/>
      <c r="AX65" s="669"/>
      <c r="AY65" s="669">
        <f>+'3.1ผลงานคณะ'!AY76</f>
        <v>0</v>
      </c>
      <c r="AZ65" s="669"/>
      <c r="BA65" s="669"/>
      <c r="BB65" s="669"/>
      <c r="BC65" s="669"/>
      <c r="BD65" s="669">
        <f>+'3.1ผลงานคณะ'!BD76</f>
        <v>0</v>
      </c>
      <c r="BE65" s="669"/>
      <c r="BF65" s="669"/>
      <c r="BG65" s="669"/>
      <c r="BH65" s="669"/>
      <c r="BI65" s="669">
        <f>+'3.1ผลงานคณะ'!BI76</f>
        <v>0</v>
      </c>
      <c r="BJ65" s="669"/>
      <c r="BK65" s="669"/>
      <c r="BL65" s="669"/>
      <c r="BM65" s="1107"/>
      <c r="BN65" s="1185">
        <v>1</v>
      </c>
      <c r="BO65" s="585"/>
      <c r="BP65" s="585"/>
      <c r="BQ65" s="122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111"/>
      <c r="DZ65" s="111"/>
      <c r="EA65" s="111"/>
      <c r="EB65" s="111"/>
      <c r="EC65" s="111"/>
      <c r="ED65" s="111"/>
      <c r="EE65" s="111"/>
      <c r="EF65" s="111"/>
      <c r="EG65" s="111"/>
      <c r="EH65" s="111"/>
      <c r="EI65" s="111"/>
      <c r="EJ65" s="111"/>
      <c r="EK65" s="111"/>
      <c r="EL65" s="111"/>
      <c r="EM65" s="111"/>
      <c r="EN65" s="111"/>
      <c r="EO65" s="111"/>
      <c r="EP65" s="111"/>
      <c r="EQ65" s="111"/>
      <c r="ER65" s="111"/>
      <c r="ES65" s="111"/>
      <c r="ET65" s="111"/>
      <c r="EU65" s="111"/>
      <c r="EV65" s="111"/>
      <c r="EW65" s="111"/>
      <c r="EX65" s="111"/>
      <c r="EY65" s="111"/>
      <c r="EZ65" s="111"/>
      <c r="FA65" s="111"/>
      <c r="FB65" s="111"/>
      <c r="FC65" s="111"/>
      <c r="FD65" s="111"/>
      <c r="FE65" s="111"/>
      <c r="FF65" s="111"/>
      <c r="FG65" s="111"/>
      <c r="FH65" s="111"/>
      <c r="FI65" s="111"/>
      <c r="FJ65" s="111"/>
      <c r="FK65" s="111"/>
      <c r="FL65" s="111"/>
      <c r="FM65" s="111"/>
      <c r="FN65" s="111"/>
      <c r="FO65" s="111"/>
      <c r="FP65" s="111"/>
      <c r="FQ65" s="111"/>
      <c r="FR65" s="111"/>
      <c r="FS65" s="111"/>
      <c r="FT65" s="111"/>
      <c r="FU65" s="111"/>
      <c r="FV65" s="111"/>
      <c r="FW65" s="111"/>
      <c r="FX65" s="111"/>
      <c r="FY65" s="111"/>
      <c r="FZ65" s="111"/>
      <c r="GA65" s="111"/>
      <c r="GB65" s="111"/>
      <c r="GC65" s="111"/>
      <c r="GD65" s="111"/>
      <c r="GE65" s="111"/>
      <c r="GF65" s="111"/>
      <c r="GG65" s="111"/>
      <c r="GH65" s="111"/>
      <c r="GI65" s="111"/>
      <c r="GJ65" s="111"/>
      <c r="GK65" s="111"/>
      <c r="GL65" s="111"/>
      <c r="GM65" s="111"/>
      <c r="GN65" s="111"/>
      <c r="GO65" s="111"/>
      <c r="GP65" s="111"/>
      <c r="GQ65" s="111"/>
      <c r="GR65" s="111"/>
      <c r="GS65" s="111"/>
      <c r="GT65" s="111"/>
      <c r="GU65" s="111"/>
      <c r="GV65" s="111"/>
      <c r="GW65" s="111"/>
      <c r="GX65" s="111"/>
      <c r="GY65" s="111"/>
      <c r="GZ65" s="111"/>
      <c r="HA65" s="111"/>
      <c r="HB65" s="111"/>
      <c r="HC65" s="111"/>
      <c r="HD65" s="111"/>
      <c r="HE65" s="111"/>
      <c r="HF65" s="111"/>
      <c r="HG65" s="111"/>
      <c r="HH65" s="111"/>
      <c r="HI65" s="111"/>
      <c r="HJ65" s="111"/>
      <c r="HK65" s="111"/>
      <c r="HL65" s="111"/>
      <c r="HM65" s="111"/>
      <c r="HN65" s="111"/>
      <c r="HO65" s="111"/>
      <c r="HP65" s="111"/>
      <c r="HQ65" s="111"/>
      <c r="HR65" s="111"/>
      <c r="HS65" s="111"/>
      <c r="HT65" s="111"/>
      <c r="HU65" s="111"/>
      <c r="HV65" s="111"/>
      <c r="HW65" s="111"/>
      <c r="HX65" s="111"/>
      <c r="HY65" s="111"/>
      <c r="HZ65" s="111"/>
      <c r="IA65" s="111"/>
      <c r="IB65" s="111"/>
      <c r="IC65" s="111"/>
      <c r="ID65" s="111"/>
      <c r="IE65" s="111"/>
      <c r="IF65" s="111"/>
      <c r="IG65" s="111"/>
      <c r="IH65" s="111"/>
      <c r="II65" s="111"/>
      <c r="IJ65" s="111"/>
      <c r="IK65" s="111"/>
      <c r="IL65" s="111"/>
      <c r="IM65" s="111"/>
      <c r="IN65" s="111"/>
      <c r="IO65" s="111"/>
    </row>
    <row r="66" spans="1:249" s="115" customFormat="1" ht="72">
      <c r="A66" s="815"/>
      <c r="B66" s="540"/>
      <c r="C66" s="132" t="s">
        <v>177</v>
      </c>
      <c r="D66" s="129"/>
      <c r="E66" s="508"/>
      <c r="F66" s="669"/>
      <c r="G66" s="669">
        <f>+'3.1ผลงานคณะ'!G77</f>
        <v>0</v>
      </c>
      <c r="H66" s="669"/>
      <c r="I66" s="669"/>
      <c r="J66" s="669"/>
      <c r="K66" s="669"/>
      <c r="L66" s="669">
        <f>+'3.1ผลงานคณะ'!L77</f>
        <v>0</v>
      </c>
      <c r="M66" s="669">
        <f>+'3.1ผลงานคณะ'!M77</f>
        <v>0</v>
      </c>
      <c r="N66" s="669">
        <f>+'3.1ผลงานคณะ'!N77</f>
        <v>0</v>
      </c>
      <c r="O66" s="669">
        <f>+'3.1ผลงานคณะ'!O77</f>
        <v>0</v>
      </c>
      <c r="P66" s="669">
        <f>+'3.1ผลงานคณะ'!P77</f>
        <v>0</v>
      </c>
      <c r="Q66" s="669"/>
      <c r="R66" s="669"/>
      <c r="S66" s="669"/>
      <c r="T66" s="669"/>
      <c r="U66" s="669">
        <f>+'3.1ผลงานคณะ'!U77</f>
        <v>0</v>
      </c>
      <c r="V66" s="669"/>
      <c r="W66" s="669"/>
      <c r="X66" s="669"/>
      <c r="Y66" s="669"/>
      <c r="Z66" s="669">
        <f>+'3.1ผลงานคณะ'!Z77</f>
        <v>0</v>
      </c>
      <c r="AA66" s="669"/>
      <c r="AB66" s="669"/>
      <c r="AC66" s="669"/>
      <c r="AD66" s="669"/>
      <c r="AE66" s="669">
        <f>+'3.1ผลงานคณะ'!AE77</f>
        <v>1</v>
      </c>
      <c r="AF66" s="669"/>
      <c r="AG66" s="669"/>
      <c r="AH66" s="669"/>
      <c r="AI66" s="669"/>
      <c r="AJ66" s="669">
        <f>+'3.1ผลงานคณะ'!AJ77</f>
        <v>0</v>
      </c>
      <c r="AK66" s="669"/>
      <c r="AL66" s="669"/>
      <c r="AM66" s="669"/>
      <c r="AN66" s="669"/>
      <c r="AO66" s="669">
        <f>+'3.1ผลงานคณะ'!AO77</f>
        <v>0</v>
      </c>
      <c r="AP66" s="669"/>
      <c r="AQ66" s="669"/>
      <c r="AR66" s="669"/>
      <c r="AS66" s="669"/>
      <c r="AT66" s="669">
        <f>+'3.1ผลงานคณะ'!AT77</f>
        <v>0</v>
      </c>
      <c r="AU66" s="669"/>
      <c r="AV66" s="669"/>
      <c r="AW66" s="669"/>
      <c r="AX66" s="669"/>
      <c r="AY66" s="669">
        <f>+'3.1ผลงานคณะ'!AY77</f>
        <v>0</v>
      </c>
      <c r="AZ66" s="669"/>
      <c r="BA66" s="669"/>
      <c r="BB66" s="669"/>
      <c r="BC66" s="669"/>
      <c r="BD66" s="669">
        <f>+'3.1ผลงานคณะ'!BD77</f>
        <v>0</v>
      </c>
      <c r="BE66" s="669"/>
      <c r="BF66" s="669"/>
      <c r="BG66" s="669"/>
      <c r="BH66" s="669"/>
      <c r="BI66" s="669">
        <f>+'3.1ผลงานคณะ'!BI77</f>
        <v>0</v>
      </c>
      <c r="BJ66" s="669"/>
      <c r="BK66" s="669"/>
      <c r="BL66" s="669"/>
      <c r="BM66" s="1107"/>
      <c r="BN66" s="1185">
        <v>1</v>
      </c>
      <c r="BO66" s="585"/>
      <c r="BP66" s="585"/>
      <c r="BQ66" s="122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1"/>
      <c r="DW66" s="111"/>
      <c r="DX66" s="111"/>
      <c r="DY66" s="111"/>
      <c r="DZ66" s="111"/>
      <c r="EA66" s="111"/>
      <c r="EB66" s="111"/>
      <c r="EC66" s="111"/>
      <c r="ED66" s="111"/>
      <c r="EE66" s="111"/>
      <c r="EF66" s="111"/>
      <c r="EG66" s="111"/>
      <c r="EH66" s="111"/>
      <c r="EI66" s="111"/>
      <c r="EJ66" s="111"/>
      <c r="EK66" s="111"/>
      <c r="EL66" s="111"/>
      <c r="EM66" s="111"/>
      <c r="EN66" s="111"/>
      <c r="EO66" s="111"/>
      <c r="EP66" s="111"/>
      <c r="EQ66" s="111"/>
      <c r="ER66" s="111"/>
      <c r="ES66" s="111"/>
      <c r="ET66" s="111"/>
      <c r="EU66" s="111"/>
      <c r="EV66" s="111"/>
      <c r="EW66" s="111"/>
      <c r="EX66" s="111"/>
      <c r="EY66" s="111"/>
      <c r="EZ66" s="111"/>
      <c r="FA66" s="111"/>
      <c r="FB66" s="111"/>
      <c r="FC66" s="111"/>
      <c r="FD66" s="111"/>
      <c r="FE66" s="111"/>
      <c r="FF66" s="111"/>
      <c r="FG66" s="111"/>
      <c r="FH66" s="111"/>
      <c r="FI66" s="111"/>
      <c r="FJ66" s="111"/>
      <c r="FK66" s="111"/>
      <c r="FL66" s="111"/>
      <c r="FM66" s="111"/>
      <c r="FN66" s="111"/>
      <c r="FO66" s="111"/>
      <c r="FP66" s="111"/>
      <c r="FQ66" s="111"/>
      <c r="FR66" s="111"/>
      <c r="FS66" s="111"/>
      <c r="FT66" s="111"/>
      <c r="FU66" s="111"/>
      <c r="FV66" s="111"/>
      <c r="FW66" s="111"/>
      <c r="FX66" s="111"/>
      <c r="FY66" s="111"/>
      <c r="FZ66" s="111"/>
      <c r="GA66" s="111"/>
      <c r="GB66" s="111"/>
      <c r="GC66" s="111"/>
      <c r="GD66" s="111"/>
      <c r="GE66" s="111"/>
      <c r="GF66" s="111"/>
      <c r="GG66" s="111"/>
      <c r="GH66" s="111"/>
      <c r="GI66" s="111"/>
      <c r="GJ66" s="111"/>
      <c r="GK66" s="111"/>
      <c r="GL66" s="111"/>
      <c r="GM66" s="111"/>
      <c r="GN66" s="111"/>
      <c r="GO66" s="111"/>
      <c r="GP66" s="111"/>
      <c r="GQ66" s="111"/>
      <c r="GR66" s="111"/>
      <c r="GS66" s="111"/>
      <c r="GT66" s="111"/>
      <c r="GU66" s="111"/>
      <c r="GV66" s="111"/>
      <c r="GW66" s="111"/>
      <c r="GX66" s="111"/>
      <c r="GY66" s="111"/>
      <c r="GZ66" s="111"/>
      <c r="HA66" s="111"/>
      <c r="HB66" s="111"/>
      <c r="HC66" s="111"/>
      <c r="HD66" s="111"/>
      <c r="HE66" s="111"/>
      <c r="HF66" s="111"/>
      <c r="HG66" s="111"/>
      <c r="HH66" s="111"/>
      <c r="HI66" s="111"/>
      <c r="HJ66" s="111"/>
      <c r="HK66" s="111"/>
      <c r="HL66" s="111"/>
      <c r="HM66" s="111"/>
      <c r="HN66" s="111"/>
      <c r="HO66" s="111"/>
      <c r="HP66" s="111"/>
      <c r="HQ66" s="111"/>
      <c r="HR66" s="111"/>
      <c r="HS66" s="111"/>
      <c r="HT66" s="111"/>
      <c r="HU66" s="111"/>
      <c r="HV66" s="111"/>
      <c r="HW66" s="111"/>
      <c r="HX66" s="111"/>
      <c r="HY66" s="111"/>
      <c r="HZ66" s="111"/>
      <c r="IA66" s="111"/>
      <c r="IB66" s="111"/>
      <c r="IC66" s="111"/>
      <c r="ID66" s="111"/>
      <c r="IE66" s="111"/>
      <c r="IF66" s="111"/>
      <c r="IG66" s="111"/>
      <c r="IH66" s="111"/>
      <c r="II66" s="111"/>
      <c r="IJ66" s="111"/>
      <c r="IK66" s="111"/>
      <c r="IL66" s="111"/>
      <c r="IM66" s="111"/>
      <c r="IN66" s="111"/>
      <c r="IO66" s="111"/>
    </row>
    <row r="67" spans="1:249" s="115" customFormat="1" ht="72">
      <c r="A67" s="815"/>
      <c r="B67" s="540"/>
      <c r="C67" s="132" t="s">
        <v>178</v>
      </c>
      <c r="D67" s="129"/>
      <c r="E67" s="508"/>
      <c r="F67" s="669"/>
      <c r="G67" s="669">
        <f>+'3.1ผลงานคณะ'!G78</f>
        <v>0</v>
      </c>
      <c r="H67" s="669"/>
      <c r="I67" s="669"/>
      <c r="J67" s="669"/>
      <c r="K67" s="669"/>
      <c r="L67" s="669">
        <f>+'3.1ผลงานคณะ'!L78</f>
        <v>0</v>
      </c>
      <c r="M67" s="669">
        <f>+'3.1ผลงานคณะ'!M78</f>
        <v>0</v>
      </c>
      <c r="N67" s="669">
        <f>+'3.1ผลงานคณะ'!N78</f>
        <v>0</v>
      </c>
      <c r="O67" s="669">
        <f>+'3.1ผลงานคณะ'!O78</f>
        <v>0</v>
      </c>
      <c r="P67" s="669">
        <f>+'3.1ผลงานคณะ'!P78</f>
        <v>0</v>
      </c>
      <c r="Q67" s="669"/>
      <c r="R67" s="669"/>
      <c r="S67" s="669"/>
      <c r="T67" s="669"/>
      <c r="U67" s="669">
        <f>+'3.1ผลงานคณะ'!U78</f>
        <v>0</v>
      </c>
      <c r="V67" s="669"/>
      <c r="W67" s="669"/>
      <c r="X67" s="669"/>
      <c r="Y67" s="669"/>
      <c r="Z67" s="669">
        <f>+'3.1ผลงานคณะ'!Z78</f>
        <v>0</v>
      </c>
      <c r="AA67" s="669"/>
      <c r="AB67" s="669"/>
      <c r="AC67" s="669"/>
      <c r="AD67" s="669"/>
      <c r="AE67" s="669">
        <f>+'3.1ผลงานคณะ'!AE78</f>
        <v>1</v>
      </c>
      <c r="AF67" s="669"/>
      <c r="AG67" s="669"/>
      <c r="AH67" s="669"/>
      <c r="AI67" s="669"/>
      <c r="AJ67" s="669">
        <f>+'3.1ผลงานคณะ'!AJ78</f>
        <v>0</v>
      </c>
      <c r="AK67" s="669"/>
      <c r="AL67" s="669"/>
      <c r="AM67" s="669"/>
      <c r="AN67" s="669"/>
      <c r="AO67" s="669">
        <f>+'3.1ผลงานคณะ'!AO78</f>
        <v>0</v>
      </c>
      <c r="AP67" s="669"/>
      <c r="AQ67" s="669"/>
      <c r="AR67" s="669"/>
      <c r="AS67" s="669"/>
      <c r="AT67" s="669">
        <f>+'3.1ผลงานคณะ'!AT78</f>
        <v>0</v>
      </c>
      <c r="AU67" s="669"/>
      <c r="AV67" s="669"/>
      <c r="AW67" s="669"/>
      <c r="AX67" s="669"/>
      <c r="AY67" s="669">
        <f>+'3.1ผลงานคณะ'!AY78</f>
        <v>0</v>
      </c>
      <c r="AZ67" s="669"/>
      <c r="BA67" s="669"/>
      <c r="BB67" s="669"/>
      <c r="BC67" s="669"/>
      <c r="BD67" s="669">
        <f>+'3.1ผลงานคณะ'!BD78</f>
        <v>0</v>
      </c>
      <c r="BE67" s="669"/>
      <c r="BF67" s="669"/>
      <c r="BG67" s="669"/>
      <c r="BH67" s="669"/>
      <c r="BI67" s="669">
        <f>+'3.1ผลงานคณะ'!BI78</f>
        <v>0</v>
      </c>
      <c r="BJ67" s="669"/>
      <c r="BK67" s="669"/>
      <c r="BL67" s="669"/>
      <c r="BM67" s="1107"/>
      <c r="BN67" s="1185">
        <v>1</v>
      </c>
      <c r="BO67" s="585"/>
      <c r="BP67" s="585"/>
      <c r="BQ67" s="122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111"/>
      <c r="FG67" s="111"/>
      <c r="FH67" s="111"/>
      <c r="FI67" s="111"/>
      <c r="FJ67" s="111"/>
      <c r="FK67" s="111"/>
      <c r="FL67" s="111"/>
      <c r="FM67" s="111"/>
      <c r="FN67" s="111"/>
      <c r="FO67" s="111"/>
      <c r="FP67" s="111"/>
      <c r="FQ67" s="111"/>
      <c r="FR67" s="111"/>
      <c r="FS67" s="111"/>
      <c r="FT67" s="111"/>
      <c r="FU67" s="111"/>
      <c r="FV67" s="111"/>
      <c r="FW67" s="111"/>
      <c r="FX67" s="111"/>
      <c r="FY67" s="111"/>
      <c r="FZ67" s="111"/>
      <c r="GA67" s="111"/>
      <c r="GB67" s="111"/>
      <c r="GC67" s="111"/>
      <c r="GD67" s="111"/>
      <c r="GE67" s="111"/>
      <c r="GF67" s="111"/>
      <c r="GG67" s="111"/>
      <c r="GH67" s="111"/>
      <c r="GI67" s="111"/>
      <c r="GJ67" s="111"/>
      <c r="GK67" s="111"/>
      <c r="GL67" s="111"/>
      <c r="GM67" s="111"/>
      <c r="GN67" s="111"/>
      <c r="GO67" s="111"/>
      <c r="GP67" s="111"/>
      <c r="GQ67" s="111"/>
      <c r="GR67" s="111"/>
      <c r="GS67" s="111"/>
      <c r="GT67" s="111"/>
      <c r="GU67" s="111"/>
      <c r="GV67" s="111"/>
      <c r="GW67" s="111"/>
      <c r="GX67" s="111"/>
      <c r="GY67" s="111"/>
      <c r="GZ67" s="111"/>
      <c r="HA67" s="111"/>
      <c r="HB67" s="111"/>
      <c r="HC67" s="111"/>
      <c r="HD67" s="111"/>
      <c r="HE67" s="111"/>
      <c r="HF67" s="111"/>
      <c r="HG67" s="111"/>
      <c r="HH67" s="111"/>
      <c r="HI67" s="111"/>
      <c r="HJ67" s="111"/>
      <c r="HK67" s="111"/>
      <c r="HL67" s="111"/>
      <c r="HM67" s="111"/>
      <c r="HN67" s="111"/>
      <c r="HO67" s="111"/>
      <c r="HP67" s="111"/>
      <c r="HQ67" s="111"/>
      <c r="HR67" s="111"/>
      <c r="HS67" s="111"/>
      <c r="HT67" s="111"/>
      <c r="HU67" s="111"/>
      <c r="HV67" s="111"/>
      <c r="HW67" s="111"/>
      <c r="HX67" s="111"/>
      <c r="HY67" s="111"/>
      <c r="HZ67" s="111"/>
      <c r="IA67" s="111"/>
      <c r="IB67" s="111"/>
      <c r="IC67" s="111"/>
      <c r="ID67" s="111"/>
      <c r="IE67" s="111"/>
      <c r="IF67" s="111"/>
      <c r="IG67" s="111"/>
      <c r="IH67" s="111"/>
      <c r="II67" s="111"/>
      <c r="IJ67" s="111"/>
      <c r="IK67" s="111"/>
      <c r="IL67" s="111"/>
      <c r="IM67" s="111"/>
      <c r="IN67" s="111"/>
      <c r="IO67" s="111"/>
    </row>
    <row r="68" spans="1:249" s="159" customFormat="1" ht="37.5">
      <c r="A68" s="814"/>
      <c r="B68" s="1136">
        <v>2.2000000000000002</v>
      </c>
      <c r="C68" s="1148" t="s">
        <v>454</v>
      </c>
      <c r="D68" s="1136" t="s">
        <v>63</v>
      </c>
      <c r="E68" s="1149" t="s">
        <v>23</v>
      </c>
      <c r="F68" s="1145">
        <f>+'3.1ผลงานคณะ'!F79</f>
        <v>0</v>
      </c>
      <c r="G68" s="1145" t="e">
        <f>+'3.1ผลงานคณะ'!G79</f>
        <v>#DIV/0!</v>
      </c>
      <c r="H68" s="1145" t="e">
        <f>+'3.1ผลงานคณะ'!H79</f>
        <v>#DIV/0!</v>
      </c>
      <c r="I68" s="1145" t="e">
        <f>+'3.1ผลงานคณะ'!I79</f>
        <v>#DIV/0!</v>
      </c>
      <c r="J68" s="1145">
        <f>+'3.1ผลงานคณะ'!J79</f>
        <v>103300</v>
      </c>
      <c r="K68" s="1145">
        <f>+'3.1ผลงานคณะ'!K79</f>
        <v>5009850</v>
      </c>
      <c r="L68" s="1145">
        <f>+'3.1ผลงานคณะ'!L79</f>
        <v>5009850</v>
      </c>
      <c r="M68" s="1145">
        <f>+'3.1ผลงานคณะ'!M79</f>
        <v>0</v>
      </c>
      <c r="N68" s="1145">
        <f>+'3.1ผลงานคณะ'!N79</f>
        <v>0</v>
      </c>
      <c r="O68" s="1145">
        <f>+'3.1ผลงานคณะ'!O79</f>
        <v>0</v>
      </c>
      <c r="P68" s="1145">
        <f>+'3.1ผลงานคณะ'!P79</f>
        <v>0</v>
      </c>
      <c r="Q68" s="1145">
        <f>+'3.1ผลงานคณะ'!Q79</f>
        <v>5</v>
      </c>
      <c r="R68" s="1145" t="str">
        <f>+'3.1ผลงานคณะ'!R79</f>
        <v>ดีมาก</v>
      </c>
      <c r="S68" s="1145">
        <f>+'3.1ผลงานคณะ'!S79</f>
        <v>50000</v>
      </c>
      <c r="T68" s="1145">
        <f>+'3.1ผลงานคณะ'!T79</f>
        <v>0</v>
      </c>
      <c r="U68" s="1145" t="e">
        <f>+'3.1ผลงานคณะ'!U79</f>
        <v>#DIV/0!</v>
      </c>
      <c r="V68" s="1145" t="e">
        <f>+'3.1ผลงานคณะ'!V79</f>
        <v>#DIV/0!</v>
      </c>
      <c r="W68" s="1145" t="e">
        <f>+'3.1ผลงานคณะ'!W79</f>
        <v>#DIV/0!</v>
      </c>
      <c r="X68" s="1145">
        <f>+'3.1ผลงานคณะ'!X79</f>
        <v>60000</v>
      </c>
      <c r="Y68" s="1145">
        <f>+'3.1ผลงานคณะ'!Y79</f>
        <v>0</v>
      </c>
      <c r="Z68" s="1145" t="e">
        <f>+'3.1ผลงานคณะ'!Z79</f>
        <v>#DIV/0!</v>
      </c>
      <c r="AA68" s="1145" t="e">
        <f>+'3.1ผลงานคณะ'!AA79</f>
        <v>#DIV/0!</v>
      </c>
      <c r="AB68" s="1145" t="e">
        <f>+'3.1ผลงานคณะ'!AB79</f>
        <v>#DIV/0!</v>
      </c>
      <c r="AC68" s="1145">
        <f>+'3.1ผลงานคณะ'!AC79</f>
        <v>86000</v>
      </c>
      <c r="AD68" s="1145">
        <f>+'3.1ผลงานคณะ'!AD79</f>
        <v>0</v>
      </c>
      <c r="AE68" s="1145" t="e">
        <f>+'3.1ผลงานคณะ'!AE79</f>
        <v>#DIV/0!</v>
      </c>
      <c r="AF68" s="1145" t="e">
        <f>+'3.1ผลงานคณะ'!AF79</f>
        <v>#DIV/0!</v>
      </c>
      <c r="AG68" s="1145" t="e">
        <f>+'3.1ผลงานคณะ'!AG79</f>
        <v>#DIV/0!</v>
      </c>
      <c r="AH68" s="1145">
        <f>+'3.1ผลงานคณะ'!AH79</f>
        <v>180000</v>
      </c>
      <c r="AI68" s="1145">
        <f>+'3.1ผลงานคณะ'!AI79</f>
        <v>0</v>
      </c>
      <c r="AJ68" s="1145" t="e">
        <f>+'3.1ผลงานคณะ'!AJ79</f>
        <v>#DIV/0!</v>
      </c>
      <c r="AK68" s="1145" t="e">
        <f>+'3.1ผลงานคณะ'!AK79</f>
        <v>#DIV/0!</v>
      </c>
      <c r="AL68" s="1145" t="e">
        <f>+'3.1ผลงานคณะ'!AL79</f>
        <v>#DIV/0!</v>
      </c>
      <c r="AM68" s="1145">
        <f>+'3.1ผลงานคณะ'!AM79</f>
        <v>15000</v>
      </c>
      <c r="AN68" s="1145">
        <f>+'3.1ผลงานคณะ'!AN79</f>
        <v>0</v>
      </c>
      <c r="AO68" s="1145" t="e">
        <f>+'3.1ผลงานคณะ'!AO79</f>
        <v>#DIV/0!</v>
      </c>
      <c r="AP68" s="1145" t="e">
        <f>+'3.1ผลงานคณะ'!AP79</f>
        <v>#DIV/0!</v>
      </c>
      <c r="AQ68" s="1145" t="e">
        <f>+'3.1ผลงานคณะ'!AQ79</f>
        <v>#DIV/0!</v>
      </c>
      <c r="AR68" s="1145">
        <f>+'3.1ผลงานคณะ'!AR79</f>
        <v>25000</v>
      </c>
      <c r="AS68" s="1145">
        <f>+'3.1ผลงานคณะ'!AS79</f>
        <v>0</v>
      </c>
      <c r="AT68" s="1145" t="e">
        <f>+'3.1ผลงานคณะ'!AT79</f>
        <v>#DIV/0!</v>
      </c>
      <c r="AU68" s="1145" t="e">
        <f>+'3.1ผลงานคณะ'!AU79</f>
        <v>#DIV/0!</v>
      </c>
      <c r="AV68" s="1145" t="e">
        <f>+'3.1ผลงานคณะ'!AV79</f>
        <v>#DIV/0!</v>
      </c>
      <c r="AW68" s="1145">
        <f>+'3.1ผลงานคณะ'!AW79</f>
        <v>42000</v>
      </c>
      <c r="AX68" s="1145">
        <f>+'3.1ผลงานคณะ'!AX79</f>
        <v>0</v>
      </c>
      <c r="AY68" s="1145" t="e">
        <f>+'3.1ผลงานคณะ'!AY79</f>
        <v>#DIV/0!</v>
      </c>
      <c r="AZ68" s="1145" t="e">
        <f>+'3.1ผลงานคณะ'!AZ79</f>
        <v>#DIV/0!</v>
      </c>
      <c r="BA68" s="1145" t="e">
        <f>+'3.1ผลงานคณะ'!BA79</f>
        <v>#DIV/0!</v>
      </c>
      <c r="BB68" s="1145">
        <f>+'3.1ผลงานคณะ'!BB79</f>
        <v>15000</v>
      </c>
      <c r="BC68" s="1145">
        <f>+'3.1ผลงานคณะ'!BC79</f>
        <v>0</v>
      </c>
      <c r="BD68" s="1145" t="e">
        <f>+'3.1ผลงานคณะ'!BD79</f>
        <v>#DIV/0!</v>
      </c>
      <c r="BE68" s="1145" t="e">
        <f>+'3.1ผลงานคณะ'!BE79</f>
        <v>#DIV/0!</v>
      </c>
      <c r="BF68" s="1145" t="e">
        <f>+'3.1ผลงานคณะ'!BF79</f>
        <v>#DIV/0!</v>
      </c>
      <c r="BG68" s="1145">
        <f>+'3.1ผลงานคณะ'!BG79</f>
        <v>42722.05</v>
      </c>
      <c r="BH68" s="1145">
        <f>+'3.1ผลงานคณะ'!BH79</f>
        <v>0</v>
      </c>
      <c r="BI68" s="1145" t="e">
        <f>+'3.1ผลงานคณะ'!BI79</f>
        <v>#DIV/0!</v>
      </c>
      <c r="BJ68" s="1145" t="e">
        <f>+'3.1ผลงานคณะ'!BJ79</f>
        <v>#DIV/0!</v>
      </c>
      <c r="BK68" s="1145" t="e">
        <f>+'3.1ผลงานคณะ'!BK79</f>
        <v>#DIV/0!</v>
      </c>
      <c r="BL68" s="1145">
        <f>+'1.เป้าหมาย'!B35</f>
        <v>4</v>
      </c>
      <c r="BM68" s="1101" t="e">
        <f>+SUM(H68,Q68,V68,AA68,AF68,AK68,AP68,AU68,AZ68,BE68,BJ68)</f>
        <v>#DIV/0!</v>
      </c>
      <c r="BN68" s="1101" t="e">
        <f>+BM68/BM69</f>
        <v>#DIV/0!</v>
      </c>
      <c r="BO68" s="1101" t="e">
        <f>+BN68</f>
        <v>#DIV/0!</v>
      </c>
      <c r="BP68" s="660" t="e">
        <f>IF(BO68&lt;1.51,"ต้องปรับปรุงเร่งด่วน",IF(BO68&lt;2.51,"ต้องปรับปรุง",IF(BO68&lt;3.51,"พอใช้",IF(BO68&lt;4.51,"ดี",IF(BO68&gt;=4.51,"ดีมาก")))))</f>
        <v>#DIV/0!</v>
      </c>
      <c r="BQ68" s="1098" t="e">
        <f>IF(BN68&gt;=BL68,"/",IF(BN68&lt;BL68,"X"))</f>
        <v>#DIV/0!</v>
      </c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8"/>
      <c r="DQ68" s="158"/>
      <c r="DR68" s="158"/>
      <c r="DS68" s="158"/>
      <c r="DT68" s="158"/>
      <c r="DU68" s="158"/>
      <c r="DV68" s="158"/>
      <c r="DW68" s="158"/>
      <c r="DX68" s="158"/>
      <c r="DY68" s="158"/>
      <c r="DZ68" s="158"/>
      <c r="EA68" s="158"/>
      <c r="EB68" s="158"/>
      <c r="EC68" s="158"/>
      <c r="ED68" s="158"/>
      <c r="EE68" s="158"/>
      <c r="EF68" s="158"/>
      <c r="EG68" s="158"/>
      <c r="EH68" s="158"/>
      <c r="EI68" s="158"/>
      <c r="EJ68" s="158"/>
      <c r="EK68" s="158"/>
      <c r="EL68" s="158"/>
      <c r="EM68" s="158"/>
      <c r="EN68" s="158"/>
      <c r="EO68" s="158"/>
      <c r="EP68" s="158"/>
      <c r="EQ68" s="158"/>
      <c r="ER68" s="158"/>
      <c r="ES68" s="158"/>
      <c r="ET68" s="158"/>
      <c r="EU68" s="158"/>
      <c r="EV68" s="158"/>
      <c r="EW68" s="158"/>
      <c r="EX68" s="158"/>
      <c r="EY68" s="158"/>
      <c r="EZ68" s="158"/>
      <c r="FA68" s="158"/>
      <c r="FB68" s="158"/>
      <c r="FC68" s="158"/>
      <c r="FD68" s="158"/>
      <c r="FE68" s="158"/>
      <c r="FF68" s="158"/>
      <c r="FG68" s="158"/>
      <c r="FH68" s="158"/>
      <c r="FI68" s="158"/>
      <c r="FJ68" s="158"/>
      <c r="FK68" s="158"/>
      <c r="FL68" s="158"/>
      <c r="FM68" s="158"/>
      <c r="FN68" s="158"/>
      <c r="FO68" s="158"/>
      <c r="FP68" s="158"/>
      <c r="FQ68" s="158"/>
      <c r="FR68" s="158"/>
      <c r="FS68" s="158"/>
      <c r="FT68" s="158"/>
      <c r="FU68" s="158"/>
      <c r="FV68" s="158"/>
      <c r="FW68" s="158"/>
      <c r="FX68" s="158"/>
      <c r="FY68" s="158"/>
      <c r="FZ68" s="158"/>
      <c r="GA68" s="158"/>
      <c r="GB68" s="158"/>
      <c r="GC68" s="158"/>
      <c r="GD68" s="158"/>
      <c r="GE68" s="158"/>
      <c r="GF68" s="158"/>
      <c r="GG68" s="158"/>
      <c r="GH68" s="158"/>
      <c r="GI68" s="158"/>
      <c r="GJ68" s="158"/>
      <c r="GK68" s="158"/>
      <c r="GL68" s="158"/>
      <c r="GM68" s="158"/>
      <c r="GN68" s="158"/>
      <c r="GO68" s="158"/>
      <c r="GP68" s="158"/>
      <c r="GQ68" s="158"/>
      <c r="GR68" s="158"/>
      <c r="GS68" s="158"/>
      <c r="GT68" s="158"/>
      <c r="GU68" s="158"/>
      <c r="GV68" s="158"/>
      <c r="GW68" s="158"/>
      <c r="GX68" s="158"/>
      <c r="GY68" s="158"/>
      <c r="GZ68" s="158"/>
      <c r="HA68" s="158"/>
      <c r="HB68" s="158"/>
      <c r="HC68" s="158"/>
      <c r="HD68" s="158"/>
      <c r="HE68" s="158"/>
      <c r="HF68" s="158"/>
      <c r="HG68" s="158"/>
      <c r="HH68" s="158"/>
      <c r="HI68" s="158"/>
      <c r="HJ68" s="158"/>
      <c r="HK68" s="158"/>
      <c r="HL68" s="158"/>
      <c r="HM68" s="158"/>
      <c r="HN68" s="158"/>
      <c r="HO68" s="158"/>
      <c r="HP68" s="158"/>
      <c r="HQ68" s="158"/>
      <c r="HR68" s="158"/>
      <c r="HS68" s="158"/>
      <c r="HT68" s="158"/>
      <c r="HU68" s="158"/>
      <c r="HV68" s="158"/>
      <c r="HW68" s="158"/>
      <c r="HX68" s="158"/>
      <c r="HY68" s="158"/>
      <c r="HZ68" s="158"/>
      <c r="IA68" s="158"/>
      <c r="IB68" s="158"/>
      <c r="IC68" s="158"/>
      <c r="ID68" s="158"/>
      <c r="IE68" s="158"/>
      <c r="IF68" s="158"/>
      <c r="IG68" s="158"/>
      <c r="IH68" s="158"/>
      <c r="II68" s="158"/>
      <c r="IJ68" s="158"/>
      <c r="IK68" s="158"/>
      <c r="IL68" s="158"/>
      <c r="IM68" s="158"/>
      <c r="IN68" s="158"/>
      <c r="IO68" s="158"/>
    </row>
    <row r="69" spans="1:249" s="159" customFormat="1" ht="51.75">
      <c r="A69" s="814"/>
      <c r="B69" s="1054"/>
      <c r="C69" s="1079" t="s">
        <v>133</v>
      </c>
      <c r="D69" s="525"/>
      <c r="E69" s="527"/>
      <c r="F69" s="1075">
        <f>+'3.1ผลงานคณะ'!F80</f>
        <v>0</v>
      </c>
      <c r="G69" s="1075">
        <f>+'3.1ผลงานคณะ'!G80</f>
        <v>0</v>
      </c>
      <c r="H69" s="1075">
        <f>+'3.1ผลงานคณะ'!H80</f>
        <v>0</v>
      </c>
      <c r="I69" s="1075">
        <f>+'3.1ผลงานคณะ'!I80</f>
        <v>0</v>
      </c>
      <c r="J69" s="1075">
        <f>+'3.1ผลงานคณะ'!J80</f>
        <v>0</v>
      </c>
      <c r="K69" s="1075">
        <f>+'3.1ผลงานคณะ'!K80</f>
        <v>0</v>
      </c>
      <c r="L69" s="1075">
        <f>+'3.1ผลงานคณะ'!L80</f>
        <v>0</v>
      </c>
      <c r="M69" s="1075">
        <f>+'3.1ผลงานคณะ'!M80</f>
        <v>0</v>
      </c>
      <c r="N69" s="1075">
        <f>+'3.1ผลงานคณะ'!N80</f>
        <v>0</v>
      </c>
      <c r="O69" s="1075">
        <f>+'3.1ผลงานคณะ'!O80</f>
        <v>0</v>
      </c>
      <c r="P69" s="1075">
        <f>+'3.1ผลงานคณะ'!P80</f>
        <v>0</v>
      </c>
      <c r="Q69" s="1075">
        <f>+'3.1ผลงานคณะ'!Q80</f>
        <v>0</v>
      </c>
      <c r="R69" s="1075">
        <f>+'3.1ผลงานคณะ'!R80</f>
        <v>0</v>
      </c>
      <c r="S69" s="1075">
        <f>+'3.1ผลงานคณะ'!S80</f>
        <v>0</v>
      </c>
      <c r="T69" s="1075">
        <f>+'3.1ผลงานคณะ'!T80</f>
        <v>0</v>
      </c>
      <c r="U69" s="1075">
        <f>+'3.1ผลงานคณะ'!U80</f>
        <v>0</v>
      </c>
      <c r="V69" s="1075">
        <f>+'3.1ผลงานคณะ'!V80</f>
        <v>0</v>
      </c>
      <c r="W69" s="1075">
        <f>+'3.1ผลงานคณะ'!W80</f>
        <v>0</v>
      </c>
      <c r="X69" s="1075">
        <f>+'3.1ผลงานคณะ'!X80</f>
        <v>0</v>
      </c>
      <c r="Y69" s="1075">
        <f>+'3.1ผลงานคณะ'!Y80</f>
        <v>0</v>
      </c>
      <c r="Z69" s="1075">
        <f>+'3.1ผลงานคณะ'!Z80</f>
        <v>0</v>
      </c>
      <c r="AA69" s="1075">
        <f>+'3.1ผลงานคณะ'!AA80</f>
        <v>0</v>
      </c>
      <c r="AB69" s="1075">
        <f>+'3.1ผลงานคณะ'!AB80</f>
        <v>0</v>
      </c>
      <c r="AC69" s="1075">
        <f>+'3.1ผลงานคณะ'!AC80</f>
        <v>0</v>
      </c>
      <c r="AD69" s="1075">
        <f>+'3.1ผลงานคณะ'!AD80</f>
        <v>0</v>
      </c>
      <c r="AE69" s="1075">
        <f>+'3.1ผลงานคณะ'!AE80</f>
        <v>0</v>
      </c>
      <c r="AF69" s="1075">
        <f>+'3.1ผลงานคณะ'!AF80</f>
        <v>0</v>
      </c>
      <c r="AG69" s="1075">
        <f>+'3.1ผลงานคณะ'!AG80</f>
        <v>0</v>
      </c>
      <c r="AH69" s="1075">
        <f>+'3.1ผลงานคณะ'!AH80</f>
        <v>0</v>
      </c>
      <c r="AI69" s="1075">
        <f>+'3.1ผลงานคณะ'!AI80</f>
        <v>0</v>
      </c>
      <c r="AJ69" s="1075">
        <f>+'3.1ผลงานคณะ'!AJ80</f>
        <v>0</v>
      </c>
      <c r="AK69" s="1075">
        <f>+'3.1ผลงานคณะ'!AK80</f>
        <v>0</v>
      </c>
      <c r="AL69" s="1075">
        <f>+'3.1ผลงานคณะ'!AL80</f>
        <v>0</v>
      </c>
      <c r="AM69" s="1075">
        <f>+'3.1ผลงานคณะ'!AM80</f>
        <v>0</v>
      </c>
      <c r="AN69" s="1075">
        <f>+'3.1ผลงานคณะ'!AN80</f>
        <v>0</v>
      </c>
      <c r="AO69" s="1075">
        <f>+'3.1ผลงานคณะ'!AO80</f>
        <v>0</v>
      </c>
      <c r="AP69" s="1075">
        <f>+'3.1ผลงานคณะ'!AP80</f>
        <v>0</v>
      </c>
      <c r="AQ69" s="1075">
        <f>+'3.1ผลงานคณะ'!AQ80</f>
        <v>0</v>
      </c>
      <c r="AR69" s="1075">
        <f>+'3.1ผลงานคณะ'!AR80</f>
        <v>0</v>
      </c>
      <c r="AS69" s="1075">
        <f>+'3.1ผลงานคณะ'!AS80</f>
        <v>0</v>
      </c>
      <c r="AT69" s="1075">
        <f>+'3.1ผลงานคณะ'!AT80</f>
        <v>0</v>
      </c>
      <c r="AU69" s="1075">
        <f>+'3.1ผลงานคณะ'!AU80</f>
        <v>0</v>
      </c>
      <c r="AV69" s="1075">
        <f>+'3.1ผลงานคณะ'!AV80</f>
        <v>0</v>
      </c>
      <c r="AW69" s="1075">
        <f>+'3.1ผลงานคณะ'!AW80</f>
        <v>0</v>
      </c>
      <c r="AX69" s="1075">
        <f>+'3.1ผลงานคณะ'!AX80</f>
        <v>0</v>
      </c>
      <c r="AY69" s="1075">
        <f>+'3.1ผลงานคณะ'!AY80</f>
        <v>0</v>
      </c>
      <c r="AZ69" s="1075">
        <f>+'3.1ผลงานคณะ'!AZ80</f>
        <v>0</v>
      </c>
      <c r="BA69" s="1075">
        <f>+'3.1ผลงานคณะ'!BA80</f>
        <v>0</v>
      </c>
      <c r="BB69" s="1075">
        <f>+'3.1ผลงานคณะ'!BB80</f>
        <v>0</v>
      </c>
      <c r="BC69" s="1075">
        <f>+'3.1ผลงานคณะ'!BC80</f>
        <v>0</v>
      </c>
      <c r="BD69" s="1075">
        <f>+'3.1ผลงานคณะ'!BD80</f>
        <v>0</v>
      </c>
      <c r="BE69" s="1075">
        <f>+'3.1ผลงานคณะ'!BE80</f>
        <v>0</v>
      </c>
      <c r="BF69" s="1075">
        <f>+'3.1ผลงานคณะ'!BF80</f>
        <v>0</v>
      </c>
      <c r="BG69" s="1075">
        <f>+'3.1ผลงานคณะ'!BG80</f>
        <v>0</v>
      </c>
      <c r="BH69" s="1075">
        <f>+'3.1ผลงานคณะ'!BH80</f>
        <v>0</v>
      </c>
      <c r="BI69" s="1075">
        <f>+'3.1ผลงานคณะ'!BI80</f>
        <v>0</v>
      </c>
      <c r="BJ69" s="1075">
        <f>+'3.1ผลงานคณะ'!BJ80</f>
        <v>0</v>
      </c>
      <c r="BK69" s="1075">
        <f>+'3.1ผลงานคณะ'!BK80</f>
        <v>0</v>
      </c>
      <c r="BL69" s="583"/>
      <c r="BM69" s="578">
        <v>11</v>
      </c>
      <c r="BN69" s="1111">
        <f>+BN70/BM72</f>
        <v>0</v>
      </c>
      <c r="BO69" s="583"/>
      <c r="BP69" s="583"/>
      <c r="BQ69" s="147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8"/>
      <c r="DF69" s="158"/>
      <c r="DG69" s="158"/>
      <c r="DH69" s="158"/>
      <c r="DI69" s="158"/>
      <c r="DJ69" s="158"/>
      <c r="DK69" s="158"/>
      <c r="DL69" s="158"/>
      <c r="DM69" s="158"/>
      <c r="DN69" s="158"/>
      <c r="DO69" s="158"/>
      <c r="DP69" s="158"/>
      <c r="DQ69" s="158"/>
      <c r="DR69" s="158"/>
      <c r="DS69" s="158"/>
      <c r="DT69" s="158"/>
      <c r="DU69" s="158"/>
      <c r="DV69" s="158"/>
      <c r="DW69" s="158"/>
      <c r="DX69" s="158"/>
      <c r="DY69" s="158"/>
      <c r="DZ69" s="158"/>
      <c r="EA69" s="158"/>
      <c r="EB69" s="158"/>
      <c r="EC69" s="158"/>
      <c r="ED69" s="158"/>
      <c r="EE69" s="158"/>
      <c r="EF69" s="158"/>
      <c r="EG69" s="158"/>
      <c r="EH69" s="158"/>
      <c r="EI69" s="158"/>
      <c r="EJ69" s="158"/>
      <c r="EK69" s="158"/>
      <c r="EL69" s="158"/>
      <c r="EM69" s="158"/>
      <c r="EN69" s="158"/>
      <c r="EO69" s="158"/>
      <c r="EP69" s="158"/>
      <c r="EQ69" s="158"/>
      <c r="ER69" s="158"/>
      <c r="ES69" s="158"/>
      <c r="ET69" s="158"/>
      <c r="EU69" s="158"/>
      <c r="EV69" s="158"/>
      <c r="EW69" s="158"/>
      <c r="EX69" s="158"/>
      <c r="EY69" s="158"/>
      <c r="EZ69" s="158"/>
      <c r="FA69" s="158"/>
      <c r="FB69" s="158"/>
      <c r="FC69" s="158"/>
      <c r="FD69" s="158"/>
      <c r="FE69" s="158"/>
      <c r="FF69" s="158"/>
      <c r="FG69" s="158"/>
      <c r="FH69" s="158"/>
      <c r="FI69" s="158"/>
      <c r="FJ69" s="158"/>
      <c r="FK69" s="158"/>
      <c r="FL69" s="158"/>
      <c r="FM69" s="158"/>
      <c r="FN69" s="158"/>
      <c r="FO69" s="158"/>
      <c r="FP69" s="158"/>
      <c r="FQ69" s="158"/>
      <c r="FR69" s="158"/>
      <c r="FS69" s="158"/>
      <c r="FT69" s="158"/>
      <c r="FU69" s="158"/>
      <c r="FV69" s="158"/>
      <c r="FW69" s="158"/>
      <c r="FX69" s="158"/>
      <c r="FY69" s="158"/>
      <c r="FZ69" s="158"/>
      <c r="GA69" s="158"/>
      <c r="GB69" s="158"/>
      <c r="GC69" s="158"/>
      <c r="GD69" s="158"/>
      <c r="GE69" s="158"/>
      <c r="GF69" s="158"/>
      <c r="GG69" s="158"/>
      <c r="GH69" s="158"/>
      <c r="GI69" s="158"/>
      <c r="GJ69" s="158"/>
      <c r="GK69" s="158"/>
      <c r="GL69" s="158"/>
      <c r="GM69" s="158"/>
      <c r="GN69" s="158"/>
      <c r="GO69" s="158"/>
      <c r="GP69" s="158"/>
      <c r="GQ69" s="158"/>
      <c r="GR69" s="158"/>
      <c r="GS69" s="158"/>
      <c r="GT69" s="158"/>
      <c r="GU69" s="158"/>
      <c r="GV69" s="158"/>
      <c r="GW69" s="158"/>
      <c r="GX69" s="158"/>
      <c r="GY69" s="158"/>
      <c r="GZ69" s="158"/>
      <c r="HA69" s="158"/>
      <c r="HB69" s="158"/>
      <c r="HC69" s="158"/>
      <c r="HD69" s="158"/>
      <c r="HE69" s="158"/>
      <c r="HF69" s="158"/>
      <c r="HG69" s="158"/>
      <c r="HH69" s="158"/>
      <c r="HI69" s="158"/>
      <c r="HJ69" s="158"/>
      <c r="HK69" s="158"/>
      <c r="HL69" s="158"/>
      <c r="HM69" s="158"/>
      <c r="HN69" s="158"/>
      <c r="HO69" s="158"/>
      <c r="HP69" s="158"/>
      <c r="HQ69" s="158"/>
      <c r="HR69" s="158"/>
      <c r="HS69" s="158"/>
      <c r="HT69" s="158"/>
      <c r="HU69" s="158"/>
      <c r="HV69" s="158"/>
      <c r="HW69" s="158"/>
      <c r="HX69" s="158"/>
      <c r="HY69" s="158"/>
      <c r="HZ69" s="158"/>
      <c r="IA69" s="158"/>
      <c r="IB69" s="158"/>
      <c r="IC69" s="158"/>
      <c r="ID69" s="158"/>
      <c r="IE69" s="158"/>
      <c r="IF69" s="158"/>
      <c r="IG69" s="158"/>
      <c r="IH69" s="158"/>
      <c r="II69" s="158"/>
      <c r="IJ69" s="158"/>
      <c r="IK69" s="158"/>
      <c r="IL69" s="158"/>
      <c r="IM69" s="158"/>
      <c r="IN69" s="158"/>
      <c r="IO69" s="158"/>
    </row>
    <row r="70" spans="1:249" s="159" customFormat="1" ht="30.75">
      <c r="A70" s="814"/>
      <c r="B70" s="1054"/>
      <c r="C70" s="816" t="s">
        <v>45</v>
      </c>
      <c r="D70" s="525"/>
      <c r="E70" s="527" t="s">
        <v>182</v>
      </c>
      <c r="F70" s="1075">
        <f>+'3.1ผลงานคณะ'!F81</f>
        <v>0</v>
      </c>
      <c r="G70" s="1075">
        <f>+'3.1ผลงานคณะ'!G81</f>
        <v>0</v>
      </c>
      <c r="H70" s="1075">
        <f>+'3.1ผลงานคณะ'!H81</f>
        <v>0</v>
      </c>
      <c r="I70" s="1075">
        <f>+'3.1ผลงานคณะ'!I81</f>
        <v>0</v>
      </c>
      <c r="J70" s="1075">
        <f>+'3.1ผลงานคณะ'!J81</f>
        <v>0</v>
      </c>
      <c r="K70" s="1075">
        <f>+'3.1ผลงานคณะ'!K81</f>
        <v>0</v>
      </c>
      <c r="L70" s="1075">
        <f>+'3.1ผลงานคณะ'!L81</f>
        <v>0</v>
      </c>
      <c r="M70" s="1075">
        <f>+'3.1ผลงานคณะ'!M81</f>
        <v>0</v>
      </c>
      <c r="N70" s="1075">
        <f>+'3.1ผลงานคณะ'!N81</f>
        <v>0</v>
      </c>
      <c r="O70" s="1075">
        <f>+'3.1ผลงานคณะ'!O81</f>
        <v>0</v>
      </c>
      <c r="P70" s="1075">
        <f>+'3.1ผลงานคณะ'!P81</f>
        <v>0</v>
      </c>
      <c r="Q70" s="1075">
        <f>+'3.1ผลงานคณะ'!Q81</f>
        <v>0</v>
      </c>
      <c r="R70" s="1075">
        <f>+'3.1ผลงานคณะ'!R81</f>
        <v>0</v>
      </c>
      <c r="S70" s="1075">
        <f>+'3.1ผลงานคณะ'!S81</f>
        <v>0</v>
      </c>
      <c r="T70" s="1075">
        <f>+'3.1ผลงานคณะ'!T81</f>
        <v>0</v>
      </c>
      <c r="U70" s="1075">
        <f>+'3.1ผลงานคณะ'!U81</f>
        <v>0</v>
      </c>
      <c r="V70" s="1075">
        <f>+'3.1ผลงานคณะ'!V81</f>
        <v>0</v>
      </c>
      <c r="W70" s="1075">
        <f>+'3.1ผลงานคณะ'!W81</f>
        <v>0</v>
      </c>
      <c r="X70" s="1075">
        <f>+'3.1ผลงานคณะ'!X81</f>
        <v>0</v>
      </c>
      <c r="Y70" s="1075">
        <f>+'3.1ผลงานคณะ'!Y81</f>
        <v>0</v>
      </c>
      <c r="Z70" s="1075">
        <f>+'3.1ผลงานคณะ'!Z81</f>
        <v>0</v>
      </c>
      <c r="AA70" s="1075">
        <f>+'3.1ผลงานคณะ'!AA81</f>
        <v>0</v>
      </c>
      <c r="AB70" s="1075">
        <f>+'3.1ผลงานคณะ'!AB81</f>
        <v>0</v>
      </c>
      <c r="AC70" s="1075">
        <f>+'3.1ผลงานคณะ'!AC81</f>
        <v>0</v>
      </c>
      <c r="AD70" s="1075">
        <f>+'3.1ผลงานคณะ'!AD81</f>
        <v>0</v>
      </c>
      <c r="AE70" s="1075">
        <f>+'3.1ผลงานคณะ'!AE81</f>
        <v>0</v>
      </c>
      <c r="AF70" s="1075">
        <f>+'3.1ผลงานคณะ'!AF81</f>
        <v>0</v>
      </c>
      <c r="AG70" s="1075">
        <f>+'3.1ผลงานคณะ'!AG81</f>
        <v>0</v>
      </c>
      <c r="AH70" s="1075">
        <f>+'3.1ผลงานคณะ'!AH81</f>
        <v>0</v>
      </c>
      <c r="AI70" s="1075">
        <f>+'3.1ผลงานคณะ'!AI81</f>
        <v>0</v>
      </c>
      <c r="AJ70" s="1075">
        <f>+'3.1ผลงานคณะ'!AJ81</f>
        <v>0</v>
      </c>
      <c r="AK70" s="1075">
        <f>+'3.1ผลงานคณะ'!AK81</f>
        <v>0</v>
      </c>
      <c r="AL70" s="1075">
        <f>+'3.1ผลงานคณะ'!AL81</f>
        <v>0</v>
      </c>
      <c r="AM70" s="1075">
        <f>+'3.1ผลงานคณะ'!AM81</f>
        <v>0</v>
      </c>
      <c r="AN70" s="1075">
        <f>+'3.1ผลงานคณะ'!AN81</f>
        <v>0</v>
      </c>
      <c r="AO70" s="1075">
        <f>+'3.1ผลงานคณะ'!AO81</f>
        <v>0</v>
      </c>
      <c r="AP70" s="1075">
        <f>+'3.1ผลงานคณะ'!AP81</f>
        <v>0</v>
      </c>
      <c r="AQ70" s="1075">
        <f>+'3.1ผลงานคณะ'!AQ81</f>
        <v>0</v>
      </c>
      <c r="AR70" s="1075">
        <f>+'3.1ผลงานคณะ'!AR81</f>
        <v>0</v>
      </c>
      <c r="AS70" s="1075">
        <f>+'3.1ผลงานคณะ'!AS81</f>
        <v>0</v>
      </c>
      <c r="AT70" s="1075">
        <f>+'3.1ผลงานคณะ'!AT81</f>
        <v>0</v>
      </c>
      <c r="AU70" s="1075">
        <f>+'3.1ผลงานคณะ'!AU81</f>
        <v>0</v>
      </c>
      <c r="AV70" s="1075">
        <f>+'3.1ผลงานคณะ'!AV81</f>
        <v>0</v>
      </c>
      <c r="AW70" s="1075">
        <f>+'3.1ผลงานคณะ'!AW81</f>
        <v>0</v>
      </c>
      <c r="AX70" s="1075">
        <f>+'3.1ผลงานคณะ'!AX81</f>
        <v>0</v>
      </c>
      <c r="AY70" s="1075">
        <f>+'3.1ผลงานคณะ'!AY81</f>
        <v>0</v>
      </c>
      <c r="AZ70" s="1075">
        <f>+'3.1ผลงานคณะ'!AZ81</f>
        <v>0</v>
      </c>
      <c r="BA70" s="1075">
        <f>+'3.1ผลงานคณะ'!BA81</f>
        <v>0</v>
      </c>
      <c r="BB70" s="1075">
        <f>+'3.1ผลงานคณะ'!BB81</f>
        <v>0</v>
      </c>
      <c r="BC70" s="1075">
        <f>+'3.1ผลงานคณะ'!BC81</f>
        <v>0</v>
      </c>
      <c r="BD70" s="1075">
        <f>+'3.1ผลงานคณะ'!BD81</f>
        <v>0</v>
      </c>
      <c r="BE70" s="1075">
        <f>+'3.1ผลงานคณะ'!BE81</f>
        <v>0</v>
      </c>
      <c r="BF70" s="1075">
        <f>+'3.1ผลงานคณะ'!BF81</f>
        <v>0</v>
      </c>
      <c r="BG70" s="1075">
        <f>+'3.1ผลงานคณะ'!BG81</f>
        <v>0</v>
      </c>
      <c r="BH70" s="1075">
        <f>+'3.1ผลงานคณะ'!BH81</f>
        <v>0</v>
      </c>
      <c r="BI70" s="1075">
        <f>+'3.1ผลงานคณะ'!BI81</f>
        <v>0</v>
      </c>
      <c r="BJ70" s="1075">
        <f>+'3.1ผลงานคณะ'!BJ81</f>
        <v>0</v>
      </c>
      <c r="BK70" s="1075">
        <f>+'3.1ผลงานคณะ'!BK81</f>
        <v>0</v>
      </c>
      <c r="BL70" s="583"/>
      <c r="BM70" s="1188">
        <f>+SUM(F70,K70,T70,Y70,AD70,AI70,AN70,AS70,AX70,BC70,BH70)</f>
        <v>0</v>
      </c>
      <c r="BN70" s="1410">
        <f>+BM70+BM71</f>
        <v>0</v>
      </c>
      <c r="BO70" s="583"/>
      <c r="BP70" s="583"/>
      <c r="BQ70" s="147"/>
      <c r="BR70" s="817"/>
      <c r="BS70" s="817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  <c r="DA70" s="158"/>
      <c r="DB70" s="158"/>
      <c r="DC70" s="158"/>
      <c r="DD70" s="158"/>
      <c r="DE70" s="158"/>
      <c r="DF70" s="158"/>
      <c r="DG70" s="158"/>
      <c r="DH70" s="158"/>
      <c r="DI70" s="158"/>
      <c r="DJ70" s="158"/>
      <c r="DK70" s="158"/>
      <c r="DL70" s="158"/>
      <c r="DM70" s="158"/>
      <c r="DN70" s="158"/>
      <c r="DO70" s="158"/>
      <c r="DP70" s="158"/>
      <c r="DQ70" s="158"/>
      <c r="DR70" s="158"/>
      <c r="DS70" s="158"/>
      <c r="DT70" s="158"/>
      <c r="DU70" s="158"/>
      <c r="DV70" s="158"/>
      <c r="DW70" s="158"/>
      <c r="DX70" s="158"/>
      <c r="DY70" s="158"/>
      <c r="DZ70" s="158"/>
      <c r="EA70" s="158"/>
      <c r="EB70" s="158"/>
      <c r="EC70" s="158"/>
      <c r="ED70" s="158"/>
      <c r="EE70" s="158"/>
      <c r="EF70" s="158"/>
      <c r="EG70" s="158"/>
      <c r="EH70" s="158"/>
      <c r="EI70" s="158"/>
      <c r="EJ70" s="158"/>
      <c r="EK70" s="158"/>
      <c r="EL70" s="158"/>
      <c r="EM70" s="158"/>
      <c r="EN70" s="158"/>
      <c r="EO70" s="158"/>
      <c r="EP70" s="158"/>
      <c r="EQ70" s="158"/>
      <c r="ER70" s="158"/>
      <c r="ES70" s="158"/>
      <c r="ET70" s="158"/>
      <c r="EU70" s="158"/>
      <c r="EV70" s="158"/>
      <c r="EW70" s="158"/>
      <c r="EX70" s="158"/>
      <c r="EY70" s="158"/>
      <c r="EZ70" s="158"/>
      <c r="FA70" s="158"/>
      <c r="FB70" s="158"/>
      <c r="FC70" s="158"/>
      <c r="FD70" s="158"/>
      <c r="FE70" s="158"/>
      <c r="FF70" s="158"/>
      <c r="FG70" s="158"/>
      <c r="FH70" s="158"/>
      <c r="FI70" s="158"/>
      <c r="FJ70" s="158"/>
      <c r="FK70" s="158"/>
      <c r="FL70" s="158"/>
      <c r="FM70" s="158"/>
      <c r="FN70" s="158"/>
      <c r="FO70" s="158"/>
      <c r="FP70" s="158"/>
      <c r="FQ70" s="158"/>
      <c r="FR70" s="158"/>
      <c r="FS70" s="158"/>
      <c r="FT70" s="158"/>
      <c r="FU70" s="158"/>
      <c r="FV70" s="158"/>
      <c r="FW70" s="158"/>
      <c r="FX70" s="158"/>
      <c r="FY70" s="158"/>
      <c r="FZ70" s="158"/>
      <c r="GA70" s="158"/>
      <c r="GB70" s="158"/>
      <c r="GC70" s="158"/>
      <c r="GD70" s="158"/>
      <c r="GE70" s="158"/>
      <c r="GF70" s="158"/>
      <c r="GG70" s="158"/>
      <c r="GH70" s="158"/>
      <c r="GI70" s="158"/>
      <c r="GJ70" s="158"/>
      <c r="GK70" s="158"/>
      <c r="GL70" s="158"/>
      <c r="GM70" s="158"/>
      <c r="GN70" s="158"/>
      <c r="GO70" s="158"/>
      <c r="GP70" s="158"/>
      <c r="GQ70" s="158"/>
      <c r="GR70" s="158"/>
      <c r="GS70" s="158"/>
      <c r="GT70" s="158"/>
      <c r="GU70" s="158"/>
      <c r="GV70" s="158"/>
      <c r="GW70" s="158"/>
      <c r="GX70" s="158"/>
      <c r="GY70" s="158"/>
      <c r="GZ70" s="158"/>
      <c r="HA70" s="158"/>
      <c r="HB70" s="158"/>
      <c r="HC70" s="158"/>
      <c r="HD70" s="158"/>
      <c r="HE70" s="158"/>
      <c r="HF70" s="158"/>
      <c r="HG70" s="158"/>
      <c r="HH70" s="158"/>
      <c r="HI70" s="158"/>
      <c r="HJ70" s="158"/>
      <c r="HK70" s="158"/>
      <c r="HL70" s="158"/>
      <c r="HM70" s="158"/>
      <c r="HN70" s="158"/>
      <c r="HO70" s="158"/>
      <c r="HP70" s="158"/>
      <c r="HQ70" s="158"/>
      <c r="HR70" s="158"/>
      <c r="HS70" s="158"/>
      <c r="HT70" s="158"/>
      <c r="HU70" s="158"/>
      <c r="HV70" s="158"/>
      <c r="HW70" s="158"/>
      <c r="HX70" s="158"/>
      <c r="HY70" s="158"/>
      <c r="HZ70" s="158"/>
      <c r="IA70" s="158"/>
      <c r="IB70" s="158"/>
      <c r="IC70" s="158"/>
      <c r="ID70" s="158"/>
      <c r="IE70" s="158"/>
      <c r="IF70" s="158"/>
      <c r="IG70" s="158"/>
      <c r="IH70" s="158"/>
      <c r="II70" s="158"/>
      <c r="IJ70" s="158"/>
      <c r="IK70" s="158"/>
      <c r="IL70" s="158"/>
      <c r="IM70" s="158"/>
      <c r="IN70" s="158"/>
      <c r="IO70" s="158"/>
    </row>
    <row r="71" spans="1:249" s="159" customFormat="1" ht="30.75">
      <c r="A71" s="814"/>
      <c r="B71" s="1054"/>
      <c r="C71" s="816" t="s">
        <v>46</v>
      </c>
      <c r="D71" s="525"/>
      <c r="E71" s="527" t="s">
        <v>182</v>
      </c>
      <c r="F71" s="1075">
        <f>+'3.1ผลงานคณะ'!F82</f>
        <v>0</v>
      </c>
      <c r="G71" s="1075">
        <f>+'3.1ผลงานคณะ'!G82</f>
        <v>0</v>
      </c>
      <c r="H71" s="1075">
        <f>+'3.1ผลงานคณะ'!H82</f>
        <v>0</v>
      </c>
      <c r="I71" s="1075">
        <f>+'3.1ผลงานคณะ'!I82</f>
        <v>0</v>
      </c>
      <c r="J71" s="1075">
        <f>+'3.1ผลงานคณะ'!J82</f>
        <v>0</v>
      </c>
      <c r="K71" s="1075">
        <f>+'3.1ผลงานคณะ'!K82</f>
        <v>0</v>
      </c>
      <c r="L71" s="1075">
        <f>+'3.1ผลงานคณะ'!L82</f>
        <v>0</v>
      </c>
      <c r="M71" s="1075">
        <f>+'3.1ผลงานคณะ'!M82</f>
        <v>0</v>
      </c>
      <c r="N71" s="1075">
        <f>+'3.1ผลงานคณะ'!N82</f>
        <v>0</v>
      </c>
      <c r="O71" s="1075">
        <f>+'3.1ผลงานคณะ'!O82</f>
        <v>0</v>
      </c>
      <c r="P71" s="1075">
        <f>+'3.1ผลงานคณะ'!P82</f>
        <v>0</v>
      </c>
      <c r="Q71" s="1075">
        <f>+'3.1ผลงานคณะ'!Q82</f>
        <v>0</v>
      </c>
      <c r="R71" s="1075">
        <f>+'3.1ผลงานคณะ'!R82</f>
        <v>0</v>
      </c>
      <c r="S71" s="1075">
        <f>+'3.1ผลงานคณะ'!S82</f>
        <v>0</v>
      </c>
      <c r="T71" s="1075">
        <f>+'3.1ผลงานคณะ'!T82</f>
        <v>0</v>
      </c>
      <c r="U71" s="1075">
        <f>+'3.1ผลงานคณะ'!U82</f>
        <v>0</v>
      </c>
      <c r="V71" s="1075">
        <f>+'3.1ผลงานคณะ'!V82</f>
        <v>0</v>
      </c>
      <c r="W71" s="1075">
        <f>+'3.1ผลงานคณะ'!W82</f>
        <v>0</v>
      </c>
      <c r="X71" s="1075">
        <f>+'3.1ผลงานคณะ'!X82</f>
        <v>0</v>
      </c>
      <c r="Y71" s="1075">
        <f>+'3.1ผลงานคณะ'!Y82</f>
        <v>0</v>
      </c>
      <c r="Z71" s="1075">
        <f>+'3.1ผลงานคณะ'!Z82</f>
        <v>0</v>
      </c>
      <c r="AA71" s="1075">
        <f>+'3.1ผลงานคณะ'!AA82</f>
        <v>0</v>
      </c>
      <c r="AB71" s="1075">
        <f>+'3.1ผลงานคณะ'!AB82</f>
        <v>0</v>
      </c>
      <c r="AC71" s="1075">
        <f>+'3.1ผลงานคณะ'!AC82</f>
        <v>0</v>
      </c>
      <c r="AD71" s="1075">
        <f>+'3.1ผลงานคณะ'!AD82</f>
        <v>0</v>
      </c>
      <c r="AE71" s="1075">
        <f>+'3.1ผลงานคณะ'!AE82</f>
        <v>0</v>
      </c>
      <c r="AF71" s="1075">
        <f>+'3.1ผลงานคณะ'!AF82</f>
        <v>0</v>
      </c>
      <c r="AG71" s="1075">
        <f>+'3.1ผลงานคณะ'!AG82</f>
        <v>0</v>
      </c>
      <c r="AH71" s="1075">
        <f>+'3.1ผลงานคณะ'!AH82</f>
        <v>0</v>
      </c>
      <c r="AI71" s="1075">
        <f>+'3.1ผลงานคณะ'!AI82</f>
        <v>0</v>
      </c>
      <c r="AJ71" s="1075">
        <f>+'3.1ผลงานคณะ'!AJ82</f>
        <v>0</v>
      </c>
      <c r="AK71" s="1075">
        <f>+'3.1ผลงานคณะ'!AK82</f>
        <v>0</v>
      </c>
      <c r="AL71" s="1075">
        <f>+'3.1ผลงานคณะ'!AL82</f>
        <v>0</v>
      </c>
      <c r="AM71" s="1075">
        <f>+'3.1ผลงานคณะ'!AM82</f>
        <v>0</v>
      </c>
      <c r="AN71" s="1075">
        <f>+'3.1ผลงานคณะ'!AN82</f>
        <v>0</v>
      </c>
      <c r="AO71" s="1075">
        <f>+'3.1ผลงานคณะ'!AO82</f>
        <v>0</v>
      </c>
      <c r="AP71" s="1075">
        <f>+'3.1ผลงานคณะ'!AP82</f>
        <v>0</v>
      </c>
      <c r="AQ71" s="1075">
        <f>+'3.1ผลงานคณะ'!AQ82</f>
        <v>0</v>
      </c>
      <c r="AR71" s="1075">
        <f>+'3.1ผลงานคณะ'!AR82</f>
        <v>0</v>
      </c>
      <c r="AS71" s="1075">
        <f>+'3.1ผลงานคณะ'!AS82</f>
        <v>0</v>
      </c>
      <c r="AT71" s="1075">
        <f>+'3.1ผลงานคณะ'!AT82</f>
        <v>0</v>
      </c>
      <c r="AU71" s="1075">
        <f>+'3.1ผลงานคณะ'!AU82</f>
        <v>0</v>
      </c>
      <c r="AV71" s="1075">
        <f>+'3.1ผลงานคณะ'!AV82</f>
        <v>0</v>
      </c>
      <c r="AW71" s="1075">
        <f>+'3.1ผลงานคณะ'!AW82</f>
        <v>0</v>
      </c>
      <c r="AX71" s="1075">
        <f>+'3.1ผลงานคณะ'!AX82</f>
        <v>0</v>
      </c>
      <c r="AY71" s="1075">
        <f>+'3.1ผลงานคณะ'!AY82</f>
        <v>0</v>
      </c>
      <c r="AZ71" s="1075">
        <f>+'3.1ผลงานคณะ'!AZ82</f>
        <v>0</v>
      </c>
      <c r="BA71" s="1075">
        <f>+'3.1ผลงานคณะ'!BA82</f>
        <v>0</v>
      </c>
      <c r="BB71" s="1075">
        <f>+'3.1ผลงานคณะ'!BB82</f>
        <v>0</v>
      </c>
      <c r="BC71" s="1075">
        <f>+'3.1ผลงานคณะ'!BC82</f>
        <v>0</v>
      </c>
      <c r="BD71" s="1075">
        <f>+'3.1ผลงานคณะ'!BD82</f>
        <v>0</v>
      </c>
      <c r="BE71" s="1075">
        <f>+'3.1ผลงานคณะ'!BE82</f>
        <v>0</v>
      </c>
      <c r="BF71" s="1075">
        <f>+'3.1ผลงานคณะ'!BF82</f>
        <v>0</v>
      </c>
      <c r="BG71" s="1075">
        <f>+'3.1ผลงานคณะ'!BG82</f>
        <v>0</v>
      </c>
      <c r="BH71" s="1075">
        <f>+'3.1ผลงานคณะ'!BH82</f>
        <v>0</v>
      </c>
      <c r="BI71" s="1075">
        <f>+'3.1ผลงานคณะ'!BI82</f>
        <v>0</v>
      </c>
      <c r="BJ71" s="1075">
        <f>+'3.1ผลงานคณะ'!BJ82</f>
        <v>0</v>
      </c>
      <c r="BK71" s="1075">
        <f>+'3.1ผลงานคณะ'!BK82</f>
        <v>0</v>
      </c>
      <c r="BL71" s="583"/>
      <c r="BM71" s="1188">
        <f>+SUM(F71,K71,T71,Y71,AD71,AI71,AN71,AS71,AX71,BC71,BH71)</f>
        <v>0</v>
      </c>
      <c r="BN71" s="1411"/>
      <c r="BO71" s="583"/>
      <c r="BP71" s="583"/>
      <c r="BQ71" s="147"/>
      <c r="BR71" s="158"/>
      <c r="BS71" s="817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  <c r="DA71" s="158"/>
      <c r="DB71" s="158"/>
      <c r="DC71" s="158"/>
      <c r="DD71" s="158"/>
      <c r="DE71" s="158"/>
      <c r="DF71" s="158"/>
      <c r="DG71" s="158"/>
      <c r="DH71" s="158"/>
      <c r="DI71" s="158"/>
      <c r="DJ71" s="158"/>
      <c r="DK71" s="158"/>
      <c r="DL71" s="158"/>
      <c r="DM71" s="158"/>
      <c r="DN71" s="158"/>
      <c r="DO71" s="158"/>
      <c r="DP71" s="158"/>
      <c r="DQ71" s="158"/>
      <c r="DR71" s="158"/>
      <c r="DS71" s="158"/>
      <c r="DT71" s="158"/>
      <c r="DU71" s="158"/>
      <c r="DV71" s="158"/>
      <c r="DW71" s="158"/>
      <c r="DX71" s="158"/>
      <c r="DY71" s="158"/>
      <c r="DZ71" s="158"/>
      <c r="EA71" s="158"/>
      <c r="EB71" s="158"/>
      <c r="EC71" s="158"/>
      <c r="ED71" s="158"/>
      <c r="EE71" s="158"/>
      <c r="EF71" s="158"/>
      <c r="EG71" s="158"/>
      <c r="EH71" s="158"/>
      <c r="EI71" s="158"/>
      <c r="EJ71" s="158"/>
      <c r="EK71" s="158"/>
      <c r="EL71" s="158"/>
      <c r="EM71" s="158"/>
      <c r="EN71" s="158"/>
      <c r="EO71" s="158"/>
      <c r="EP71" s="158"/>
      <c r="EQ71" s="158"/>
      <c r="ER71" s="158"/>
      <c r="ES71" s="158"/>
      <c r="ET71" s="158"/>
      <c r="EU71" s="158"/>
      <c r="EV71" s="158"/>
      <c r="EW71" s="158"/>
      <c r="EX71" s="158"/>
      <c r="EY71" s="158"/>
      <c r="EZ71" s="158"/>
      <c r="FA71" s="158"/>
      <c r="FB71" s="158"/>
      <c r="FC71" s="158"/>
      <c r="FD71" s="158"/>
      <c r="FE71" s="158"/>
      <c r="FF71" s="158"/>
      <c r="FG71" s="158"/>
      <c r="FH71" s="158"/>
      <c r="FI71" s="158"/>
      <c r="FJ71" s="158"/>
      <c r="FK71" s="158"/>
      <c r="FL71" s="158"/>
      <c r="FM71" s="158"/>
      <c r="FN71" s="158"/>
      <c r="FO71" s="158"/>
      <c r="FP71" s="158"/>
      <c r="FQ71" s="158"/>
      <c r="FR71" s="158"/>
      <c r="FS71" s="158"/>
      <c r="FT71" s="158"/>
      <c r="FU71" s="158"/>
      <c r="FV71" s="158"/>
      <c r="FW71" s="158"/>
      <c r="FX71" s="158"/>
      <c r="FY71" s="158"/>
      <c r="FZ71" s="158"/>
      <c r="GA71" s="158"/>
      <c r="GB71" s="158"/>
      <c r="GC71" s="158"/>
      <c r="GD71" s="158"/>
      <c r="GE71" s="158"/>
      <c r="GF71" s="158"/>
      <c r="GG71" s="158"/>
      <c r="GH71" s="158"/>
      <c r="GI71" s="158"/>
      <c r="GJ71" s="158"/>
      <c r="GK71" s="158"/>
      <c r="GL71" s="158"/>
      <c r="GM71" s="158"/>
      <c r="GN71" s="158"/>
      <c r="GO71" s="158"/>
      <c r="GP71" s="158"/>
      <c r="GQ71" s="158"/>
      <c r="GR71" s="158"/>
      <c r="GS71" s="158"/>
      <c r="GT71" s="158"/>
      <c r="GU71" s="158"/>
      <c r="GV71" s="158"/>
      <c r="GW71" s="158"/>
      <c r="GX71" s="158"/>
      <c r="GY71" s="158"/>
      <c r="GZ71" s="158"/>
      <c r="HA71" s="158"/>
      <c r="HB71" s="158"/>
      <c r="HC71" s="158"/>
      <c r="HD71" s="158"/>
      <c r="HE71" s="158"/>
      <c r="HF71" s="158"/>
      <c r="HG71" s="158"/>
      <c r="HH71" s="158"/>
      <c r="HI71" s="158"/>
      <c r="HJ71" s="158"/>
      <c r="HK71" s="158"/>
      <c r="HL71" s="158"/>
      <c r="HM71" s="158"/>
      <c r="HN71" s="158"/>
      <c r="HO71" s="158"/>
      <c r="HP71" s="158"/>
      <c r="HQ71" s="158"/>
      <c r="HR71" s="158"/>
      <c r="HS71" s="158"/>
      <c r="HT71" s="158"/>
      <c r="HU71" s="158"/>
      <c r="HV71" s="158"/>
      <c r="HW71" s="158"/>
      <c r="HX71" s="158"/>
      <c r="HY71" s="158"/>
      <c r="HZ71" s="158"/>
      <c r="IA71" s="158"/>
      <c r="IB71" s="158"/>
      <c r="IC71" s="158"/>
      <c r="ID71" s="158"/>
      <c r="IE71" s="158"/>
      <c r="IF71" s="158"/>
      <c r="IG71" s="158"/>
      <c r="IH71" s="158"/>
      <c r="II71" s="158"/>
      <c r="IJ71" s="158"/>
      <c r="IK71" s="158"/>
      <c r="IL71" s="158"/>
      <c r="IM71" s="158"/>
      <c r="IN71" s="158"/>
      <c r="IO71" s="158"/>
    </row>
    <row r="72" spans="1:249" s="159" customFormat="1" ht="48">
      <c r="A72" s="814"/>
      <c r="B72" s="1054"/>
      <c r="C72" s="155" t="s">
        <v>47</v>
      </c>
      <c r="D72" s="525"/>
      <c r="E72" s="527" t="s">
        <v>41</v>
      </c>
      <c r="F72" s="1080">
        <f>+'3.1ผลงานคณะ'!F83</f>
        <v>0</v>
      </c>
      <c r="G72" s="1075">
        <f>+'3.1ผลงานคณะ'!G83</f>
        <v>0</v>
      </c>
      <c r="H72" s="1075">
        <f>+'3.1ผลงานคณะ'!H83</f>
        <v>0</v>
      </c>
      <c r="I72" s="1075">
        <f>+'3.1ผลงานคณะ'!I83</f>
        <v>0</v>
      </c>
      <c r="J72" s="1075">
        <f>+'3.1ผลงานคณะ'!J83</f>
        <v>0</v>
      </c>
      <c r="K72" s="1080">
        <f>+'3.1ผลงานคณะ'!K83</f>
        <v>1</v>
      </c>
      <c r="L72" s="1075">
        <f>+'3.1ผลงานคณะ'!L83</f>
        <v>0</v>
      </c>
      <c r="M72" s="1075">
        <f>+'3.1ผลงานคณะ'!M83</f>
        <v>0</v>
      </c>
      <c r="N72" s="1075">
        <f>+'3.1ผลงานคณะ'!N83</f>
        <v>0</v>
      </c>
      <c r="O72" s="1075">
        <f>+'3.1ผลงานคณะ'!O83</f>
        <v>0</v>
      </c>
      <c r="P72" s="1075">
        <f>+'3.1ผลงานคณะ'!P83</f>
        <v>0</v>
      </c>
      <c r="Q72" s="1075">
        <f>+'3.1ผลงานคณะ'!Q83</f>
        <v>0</v>
      </c>
      <c r="R72" s="1075">
        <f>+'3.1ผลงานคณะ'!R83</f>
        <v>0</v>
      </c>
      <c r="S72" s="1075">
        <f>+'3.1ผลงานคณะ'!S83</f>
        <v>0</v>
      </c>
      <c r="T72" s="1080">
        <f>+'3.1ผลงานคณะ'!T83</f>
        <v>0</v>
      </c>
      <c r="U72" s="1075">
        <f>+'3.1ผลงานคณะ'!U83</f>
        <v>0</v>
      </c>
      <c r="V72" s="1075">
        <f>+'3.1ผลงานคณะ'!V83</f>
        <v>0</v>
      </c>
      <c r="W72" s="1075">
        <f>+'3.1ผลงานคณะ'!W83</f>
        <v>0</v>
      </c>
      <c r="X72" s="1075">
        <f>+'3.1ผลงานคณะ'!X83</f>
        <v>0</v>
      </c>
      <c r="Y72" s="1075">
        <f>+'3.1ผลงานคณะ'!Y83</f>
        <v>0</v>
      </c>
      <c r="Z72" s="1075">
        <f>+'3.1ผลงานคณะ'!Z83</f>
        <v>0</v>
      </c>
      <c r="AA72" s="1075">
        <f>+'3.1ผลงานคณะ'!AA83</f>
        <v>0</v>
      </c>
      <c r="AB72" s="1075">
        <f>+'3.1ผลงานคณะ'!AB83</f>
        <v>0</v>
      </c>
      <c r="AC72" s="1075">
        <f>+'3.1ผลงานคณะ'!AC83</f>
        <v>0</v>
      </c>
      <c r="AD72" s="1075">
        <f>+'3.1ผลงานคณะ'!AD83</f>
        <v>0</v>
      </c>
      <c r="AE72" s="1075">
        <f>+'3.1ผลงานคณะ'!AE83</f>
        <v>0</v>
      </c>
      <c r="AF72" s="1075">
        <f>+'3.1ผลงานคณะ'!AF83</f>
        <v>0</v>
      </c>
      <c r="AG72" s="1075">
        <f>+'3.1ผลงานคณะ'!AG83</f>
        <v>0</v>
      </c>
      <c r="AH72" s="1075">
        <f>+'3.1ผลงานคณะ'!AH83</f>
        <v>0</v>
      </c>
      <c r="AI72" s="1081">
        <f>+'3.1ผลงานคณะ'!AI83</f>
        <v>0</v>
      </c>
      <c r="AJ72" s="1075">
        <f>+'3.1ผลงานคณะ'!AJ83</f>
        <v>0</v>
      </c>
      <c r="AK72" s="1075">
        <f>+'3.1ผลงานคณะ'!AK83</f>
        <v>0</v>
      </c>
      <c r="AL72" s="1075">
        <f>+'3.1ผลงานคณะ'!AL83</f>
        <v>0</v>
      </c>
      <c r="AM72" s="1075">
        <f>+'3.1ผลงานคณะ'!AM83</f>
        <v>0</v>
      </c>
      <c r="AN72" s="1081">
        <f>+'3.1ผลงานคณะ'!AN83</f>
        <v>0</v>
      </c>
      <c r="AO72" s="1075">
        <f>+'3.1ผลงานคณะ'!AO83</f>
        <v>0</v>
      </c>
      <c r="AP72" s="1075">
        <f>+'3.1ผลงานคณะ'!AP83</f>
        <v>0</v>
      </c>
      <c r="AQ72" s="1075">
        <f>+'3.1ผลงานคณะ'!AQ83</f>
        <v>0</v>
      </c>
      <c r="AR72" s="1075">
        <f>+'3.1ผลงานคณะ'!AR83</f>
        <v>0</v>
      </c>
      <c r="AS72" s="1075">
        <f>+'3.1ผลงานคณะ'!AS83</f>
        <v>0</v>
      </c>
      <c r="AT72" s="1075">
        <f>+'3.1ผลงานคณะ'!AT83</f>
        <v>0</v>
      </c>
      <c r="AU72" s="1075">
        <f>+'3.1ผลงานคณะ'!AU83</f>
        <v>0</v>
      </c>
      <c r="AV72" s="1075">
        <f>+'3.1ผลงานคณะ'!AV83</f>
        <v>0</v>
      </c>
      <c r="AW72" s="1075">
        <f>+'3.1ผลงานคณะ'!AW83</f>
        <v>0</v>
      </c>
      <c r="AX72" s="1081">
        <f>+'3.1ผลงานคณะ'!AX83</f>
        <v>0</v>
      </c>
      <c r="AY72" s="1075">
        <f>+'3.1ผลงานคณะ'!AY83</f>
        <v>0</v>
      </c>
      <c r="AZ72" s="1075">
        <f>+'3.1ผลงานคณะ'!AZ83</f>
        <v>0</v>
      </c>
      <c r="BA72" s="1075">
        <f>+'3.1ผลงานคณะ'!BA83</f>
        <v>0</v>
      </c>
      <c r="BB72" s="1075">
        <f>+'3.1ผลงานคณะ'!BB83</f>
        <v>0</v>
      </c>
      <c r="BC72" s="1081">
        <f>+'3.1ผลงานคณะ'!BC83</f>
        <v>0</v>
      </c>
      <c r="BD72" s="1075">
        <f>+'3.1ผลงานคณะ'!BD83</f>
        <v>0</v>
      </c>
      <c r="BE72" s="1075">
        <f>+'3.1ผลงานคณะ'!BE83</f>
        <v>0</v>
      </c>
      <c r="BF72" s="1075">
        <f>+'3.1ผลงานคณะ'!BF83</f>
        <v>0</v>
      </c>
      <c r="BG72" s="1075">
        <f>+'3.1ผลงานคณะ'!BG83</f>
        <v>0</v>
      </c>
      <c r="BH72" s="1081">
        <f>+'3.1ผลงานคณะ'!BH83</f>
        <v>0</v>
      </c>
      <c r="BI72" s="1075">
        <f>+'3.1ผลงานคณะ'!BI83</f>
        <v>0</v>
      </c>
      <c r="BJ72" s="1075">
        <f>+'3.1ผลงานคณะ'!BJ83</f>
        <v>0</v>
      </c>
      <c r="BK72" s="1075">
        <f>+'3.1ผลงานคณะ'!BK83</f>
        <v>0</v>
      </c>
      <c r="BL72" s="656"/>
      <c r="BM72" s="1112">
        <f>+BM73+BM74</f>
        <v>1</v>
      </c>
      <c r="BN72" s="657"/>
      <c r="BO72" s="578"/>
      <c r="BP72" s="656"/>
      <c r="BQ72" s="150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8"/>
      <c r="DE72" s="158"/>
      <c r="DF72" s="158"/>
      <c r="DG72" s="158"/>
      <c r="DH72" s="158"/>
      <c r="DI72" s="158"/>
      <c r="DJ72" s="158"/>
      <c r="DK72" s="158"/>
      <c r="DL72" s="158"/>
      <c r="DM72" s="158"/>
      <c r="DN72" s="158"/>
      <c r="DO72" s="158"/>
      <c r="DP72" s="158"/>
      <c r="DQ72" s="158"/>
      <c r="DR72" s="158"/>
      <c r="DS72" s="158"/>
      <c r="DT72" s="158"/>
      <c r="DU72" s="158"/>
      <c r="DV72" s="158"/>
      <c r="DW72" s="158"/>
      <c r="DX72" s="158"/>
      <c r="DY72" s="158"/>
      <c r="DZ72" s="158"/>
      <c r="EA72" s="158"/>
      <c r="EB72" s="158"/>
      <c r="EC72" s="158"/>
      <c r="ED72" s="158"/>
      <c r="EE72" s="158"/>
      <c r="EF72" s="158"/>
      <c r="EG72" s="158"/>
      <c r="EH72" s="158"/>
      <c r="EI72" s="158"/>
      <c r="EJ72" s="158"/>
      <c r="EK72" s="158"/>
      <c r="EL72" s="158"/>
      <c r="EM72" s="158"/>
      <c r="EN72" s="158"/>
      <c r="EO72" s="158"/>
      <c r="EP72" s="158"/>
      <c r="EQ72" s="158"/>
      <c r="ER72" s="158"/>
      <c r="ES72" s="158"/>
      <c r="ET72" s="158"/>
      <c r="EU72" s="158"/>
      <c r="EV72" s="158"/>
      <c r="EW72" s="158"/>
      <c r="EX72" s="158"/>
      <c r="EY72" s="158"/>
      <c r="EZ72" s="158"/>
      <c r="FA72" s="158"/>
      <c r="FB72" s="158"/>
      <c r="FC72" s="158"/>
      <c r="FD72" s="158"/>
      <c r="FE72" s="158"/>
      <c r="FF72" s="158"/>
      <c r="FG72" s="158"/>
      <c r="FH72" s="158"/>
      <c r="FI72" s="158"/>
      <c r="FJ72" s="158"/>
      <c r="FK72" s="158"/>
      <c r="FL72" s="158"/>
      <c r="FM72" s="158"/>
      <c r="FN72" s="158"/>
      <c r="FO72" s="158"/>
      <c r="FP72" s="158"/>
      <c r="FQ72" s="158"/>
      <c r="FR72" s="158"/>
      <c r="FS72" s="158"/>
      <c r="FT72" s="158"/>
      <c r="FU72" s="158"/>
      <c r="FV72" s="158"/>
      <c r="FW72" s="158"/>
      <c r="FX72" s="158"/>
      <c r="FY72" s="158"/>
      <c r="FZ72" s="158"/>
      <c r="GA72" s="158"/>
      <c r="GB72" s="158"/>
      <c r="GC72" s="158"/>
      <c r="GD72" s="158"/>
      <c r="GE72" s="158"/>
      <c r="GF72" s="158"/>
      <c r="GG72" s="158"/>
      <c r="GH72" s="158"/>
      <c r="GI72" s="158"/>
      <c r="GJ72" s="158"/>
      <c r="GK72" s="158"/>
      <c r="GL72" s="158"/>
      <c r="GM72" s="158"/>
      <c r="GN72" s="158"/>
      <c r="GO72" s="158"/>
      <c r="GP72" s="158"/>
      <c r="GQ72" s="158"/>
      <c r="GR72" s="158"/>
      <c r="GS72" s="158"/>
      <c r="GT72" s="158"/>
      <c r="GU72" s="158"/>
      <c r="GV72" s="158"/>
      <c r="GW72" s="158"/>
      <c r="GX72" s="158"/>
      <c r="GY72" s="158"/>
      <c r="GZ72" s="158"/>
      <c r="HA72" s="158"/>
      <c r="HB72" s="158"/>
      <c r="HC72" s="158"/>
      <c r="HD72" s="158"/>
      <c r="HE72" s="158"/>
      <c r="HF72" s="158"/>
      <c r="HG72" s="158"/>
      <c r="HH72" s="158"/>
      <c r="HI72" s="158"/>
      <c r="HJ72" s="158"/>
      <c r="HK72" s="158"/>
      <c r="HL72" s="158"/>
      <c r="HM72" s="158"/>
      <c r="HN72" s="158"/>
      <c r="HO72" s="158"/>
      <c r="HP72" s="158"/>
      <c r="HQ72" s="158"/>
      <c r="HR72" s="158"/>
      <c r="HS72" s="158"/>
      <c r="HT72" s="158"/>
      <c r="HU72" s="158"/>
      <c r="HV72" s="158"/>
      <c r="HW72" s="158"/>
      <c r="HX72" s="158"/>
      <c r="HY72" s="158"/>
      <c r="HZ72" s="158"/>
      <c r="IA72" s="158"/>
      <c r="IB72" s="158"/>
      <c r="IC72" s="158"/>
      <c r="ID72" s="158"/>
      <c r="IE72" s="158"/>
      <c r="IF72" s="158"/>
      <c r="IG72" s="158"/>
      <c r="IH72" s="158"/>
      <c r="II72" s="158"/>
      <c r="IJ72" s="158"/>
      <c r="IK72" s="158"/>
      <c r="IL72" s="158"/>
      <c r="IM72" s="158"/>
      <c r="IN72" s="158"/>
      <c r="IO72" s="158"/>
    </row>
    <row r="73" spans="1:249" s="159" customFormat="1" ht="30.75">
      <c r="A73" s="814"/>
      <c r="B73" s="1054"/>
      <c r="C73" s="155" t="s">
        <v>180</v>
      </c>
      <c r="D73" s="525"/>
      <c r="E73" s="527"/>
      <c r="F73" s="1080">
        <f>+'3.1ผลงานคณะ'!F84</f>
        <v>0</v>
      </c>
      <c r="G73" s="1075">
        <f>+'3.1ผลงานคณะ'!G84</f>
        <v>0</v>
      </c>
      <c r="H73" s="1075">
        <f>+'3.1ผลงานคณะ'!H84</f>
        <v>0</v>
      </c>
      <c r="I73" s="1075">
        <f>+'3.1ผลงานคณะ'!I84</f>
        <v>0</v>
      </c>
      <c r="J73" s="1075">
        <f>+'3.1ผลงานคณะ'!J84</f>
        <v>0</v>
      </c>
      <c r="K73" s="1080">
        <f>+'3.1ผลงานคณะ'!K84</f>
        <v>0</v>
      </c>
      <c r="L73" s="1075">
        <f>+'3.1ผลงานคณะ'!L84</f>
        <v>0</v>
      </c>
      <c r="M73" s="1075">
        <f>+'3.1ผลงานคณะ'!M84</f>
        <v>0</v>
      </c>
      <c r="N73" s="1075">
        <f>+'3.1ผลงานคณะ'!N84</f>
        <v>0</v>
      </c>
      <c r="O73" s="1075">
        <f>+'3.1ผลงานคณะ'!O84</f>
        <v>0</v>
      </c>
      <c r="P73" s="1075">
        <f>+'3.1ผลงานคณะ'!P84</f>
        <v>0</v>
      </c>
      <c r="Q73" s="1075">
        <f>+'3.1ผลงานคณะ'!Q84</f>
        <v>0</v>
      </c>
      <c r="R73" s="1075">
        <f>+'3.1ผลงานคณะ'!R84</f>
        <v>0</v>
      </c>
      <c r="S73" s="1075">
        <f>+'3.1ผลงานคณะ'!S84</f>
        <v>0</v>
      </c>
      <c r="T73" s="1080">
        <f>+'3.1ผลงานคณะ'!T84</f>
        <v>0</v>
      </c>
      <c r="U73" s="1075">
        <f>+'3.1ผลงานคณะ'!U84</f>
        <v>0</v>
      </c>
      <c r="V73" s="1075">
        <f>+'3.1ผลงานคณะ'!V84</f>
        <v>0</v>
      </c>
      <c r="W73" s="1075">
        <f>+'3.1ผลงานคณะ'!W84</f>
        <v>0</v>
      </c>
      <c r="X73" s="1075">
        <f>+'3.1ผลงานคณะ'!X84</f>
        <v>0</v>
      </c>
      <c r="Y73" s="1075">
        <f>+'3.1ผลงานคณะ'!Y84</f>
        <v>0</v>
      </c>
      <c r="Z73" s="1075">
        <f>+'3.1ผลงานคณะ'!Z84</f>
        <v>0</v>
      </c>
      <c r="AA73" s="1075">
        <f>+'3.1ผลงานคณะ'!AA84</f>
        <v>0</v>
      </c>
      <c r="AB73" s="1075">
        <f>+'3.1ผลงานคณะ'!AB84</f>
        <v>0</v>
      </c>
      <c r="AC73" s="1075">
        <f>+'3.1ผลงานคณะ'!AC84</f>
        <v>0</v>
      </c>
      <c r="AD73" s="1075">
        <f>+'3.1ผลงานคณะ'!AD84</f>
        <v>0</v>
      </c>
      <c r="AE73" s="1075">
        <f>+'3.1ผลงานคณะ'!AE84</f>
        <v>0</v>
      </c>
      <c r="AF73" s="1075">
        <f>+'3.1ผลงานคณะ'!AF84</f>
        <v>0</v>
      </c>
      <c r="AG73" s="1075">
        <f>+'3.1ผลงานคณะ'!AG84</f>
        <v>0</v>
      </c>
      <c r="AH73" s="1075">
        <f>+'3.1ผลงานคณะ'!AH84</f>
        <v>0</v>
      </c>
      <c r="AI73" s="1081">
        <f>+'3.1ผลงานคณะ'!AI84</f>
        <v>0</v>
      </c>
      <c r="AJ73" s="1075">
        <f>+'3.1ผลงานคณะ'!AJ84</f>
        <v>0</v>
      </c>
      <c r="AK73" s="1075">
        <f>+'3.1ผลงานคณะ'!AK84</f>
        <v>0</v>
      </c>
      <c r="AL73" s="1075">
        <f>+'3.1ผลงานคณะ'!AL84</f>
        <v>0</v>
      </c>
      <c r="AM73" s="1075">
        <f>+'3.1ผลงานคณะ'!AM84</f>
        <v>0</v>
      </c>
      <c r="AN73" s="1081">
        <f>+'3.1ผลงานคณะ'!AN84</f>
        <v>0</v>
      </c>
      <c r="AO73" s="1075">
        <f>+'3.1ผลงานคณะ'!AO84</f>
        <v>0</v>
      </c>
      <c r="AP73" s="1075">
        <f>+'3.1ผลงานคณะ'!AP84</f>
        <v>0</v>
      </c>
      <c r="AQ73" s="1075">
        <f>+'3.1ผลงานคณะ'!AQ84</f>
        <v>0</v>
      </c>
      <c r="AR73" s="1075">
        <f>+'3.1ผลงานคณะ'!AR84</f>
        <v>0</v>
      </c>
      <c r="AS73" s="1075">
        <f>+'3.1ผลงานคณะ'!AS84</f>
        <v>0</v>
      </c>
      <c r="AT73" s="1075">
        <f>+'3.1ผลงานคณะ'!AT84</f>
        <v>0</v>
      </c>
      <c r="AU73" s="1075">
        <f>+'3.1ผลงานคณะ'!AU84</f>
        <v>0</v>
      </c>
      <c r="AV73" s="1075">
        <f>+'3.1ผลงานคณะ'!AV84</f>
        <v>0</v>
      </c>
      <c r="AW73" s="1075">
        <f>+'3.1ผลงานคณะ'!AW84</f>
        <v>0</v>
      </c>
      <c r="AX73" s="1081">
        <f>+'3.1ผลงานคณะ'!AX84</f>
        <v>0</v>
      </c>
      <c r="AY73" s="1075">
        <f>+'3.1ผลงานคณะ'!AY84</f>
        <v>0</v>
      </c>
      <c r="AZ73" s="1075">
        <f>+'3.1ผลงานคณะ'!AZ84</f>
        <v>0</v>
      </c>
      <c r="BA73" s="1075">
        <f>+'3.1ผลงานคณะ'!BA84</f>
        <v>0</v>
      </c>
      <c r="BB73" s="1075">
        <f>+'3.1ผลงานคณะ'!BB84</f>
        <v>0</v>
      </c>
      <c r="BC73" s="1081">
        <f>+'3.1ผลงานคณะ'!BC84</f>
        <v>0</v>
      </c>
      <c r="BD73" s="1075">
        <f>+'3.1ผลงานคณะ'!BD84</f>
        <v>0</v>
      </c>
      <c r="BE73" s="1075">
        <f>+'3.1ผลงานคณะ'!BE84</f>
        <v>0</v>
      </c>
      <c r="BF73" s="1075">
        <f>+'3.1ผลงานคณะ'!BF84</f>
        <v>0</v>
      </c>
      <c r="BG73" s="1075">
        <f>+'3.1ผลงานคณะ'!BG84</f>
        <v>0</v>
      </c>
      <c r="BH73" s="1081">
        <f>+'3.1ผลงานคณะ'!BH84</f>
        <v>0</v>
      </c>
      <c r="BI73" s="1075">
        <f>+'3.1ผลงานคณะ'!BI84</f>
        <v>0</v>
      </c>
      <c r="BJ73" s="1075">
        <f>+'3.1ผลงานคณะ'!BJ84</f>
        <v>0</v>
      </c>
      <c r="BK73" s="1075">
        <f>+'3.1ผลงานคณะ'!BK84</f>
        <v>0</v>
      </c>
      <c r="BL73" s="656"/>
      <c r="BM73" s="1269">
        <f>+SUM(F73,K73,T73,Y73,AD73,AI73,AN73,AS73,AX73,BC73,BH73)</f>
        <v>0</v>
      </c>
      <c r="BN73" s="657"/>
      <c r="BO73" s="578"/>
      <c r="BP73" s="656"/>
      <c r="BQ73" s="150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  <c r="CY73" s="158"/>
      <c r="CZ73" s="158"/>
      <c r="DA73" s="158"/>
      <c r="DB73" s="158"/>
      <c r="DC73" s="158"/>
      <c r="DD73" s="158"/>
      <c r="DE73" s="158"/>
      <c r="DF73" s="158"/>
      <c r="DG73" s="158"/>
      <c r="DH73" s="158"/>
      <c r="DI73" s="158"/>
      <c r="DJ73" s="158"/>
      <c r="DK73" s="158"/>
      <c r="DL73" s="158"/>
      <c r="DM73" s="158"/>
      <c r="DN73" s="158"/>
      <c r="DO73" s="158"/>
      <c r="DP73" s="158"/>
      <c r="DQ73" s="158"/>
      <c r="DR73" s="158"/>
      <c r="DS73" s="158"/>
      <c r="DT73" s="158"/>
      <c r="DU73" s="158"/>
      <c r="DV73" s="158"/>
      <c r="DW73" s="158"/>
      <c r="DX73" s="158"/>
      <c r="DY73" s="158"/>
      <c r="DZ73" s="158"/>
      <c r="EA73" s="158"/>
      <c r="EB73" s="158"/>
      <c r="EC73" s="158"/>
      <c r="ED73" s="158"/>
      <c r="EE73" s="158"/>
      <c r="EF73" s="158"/>
      <c r="EG73" s="158"/>
      <c r="EH73" s="158"/>
      <c r="EI73" s="158"/>
      <c r="EJ73" s="158"/>
      <c r="EK73" s="158"/>
      <c r="EL73" s="158"/>
      <c r="EM73" s="158"/>
      <c r="EN73" s="158"/>
      <c r="EO73" s="158"/>
      <c r="EP73" s="158"/>
      <c r="EQ73" s="158"/>
      <c r="ER73" s="158"/>
      <c r="ES73" s="158"/>
      <c r="ET73" s="158"/>
      <c r="EU73" s="158"/>
      <c r="EV73" s="158"/>
      <c r="EW73" s="158"/>
      <c r="EX73" s="158"/>
      <c r="EY73" s="158"/>
      <c r="EZ73" s="158"/>
      <c r="FA73" s="158"/>
      <c r="FB73" s="158"/>
      <c r="FC73" s="158"/>
      <c r="FD73" s="158"/>
      <c r="FE73" s="158"/>
      <c r="FF73" s="158"/>
      <c r="FG73" s="158"/>
      <c r="FH73" s="158"/>
      <c r="FI73" s="158"/>
      <c r="FJ73" s="158"/>
      <c r="FK73" s="158"/>
      <c r="FL73" s="158"/>
      <c r="FM73" s="158"/>
      <c r="FN73" s="158"/>
      <c r="FO73" s="158"/>
      <c r="FP73" s="158"/>
      <c r="FQ73" s="158"/>
      <c r="FR73" s="158"/>
      <c r="FS73" s="158"/>
      <c r="FT73" s="158"/>
      <c r="FU73" s="158"/>
      <c r="FV73" s="158"/>
      <c r="FW73" s="158"/>
      <c r="FX73" s="158"/>
      <c r="FY73" s="158"/>
      <c r="FZ73" s="158"/>
      <c r="GA73" s="158"/>
      <c r="GB73" s="158"/>
      <c r="GC73" s="158"/>
      <c r="GD73" s="158"/>
      <c r="GE73" s="158"/>
      <c r="GF73" s="158"/>
      <c r="GG73" s="158"/>
      <c r="GH73" s="158"/>
      <c r="GI73" s="158"/>
      <c r="GJ73" s="158"/>
      <c r="GK73" s="158"/>
      <c r="GL73" s="158"/>
      <c r="GM73" s="158"/>
      <c r="GN73" s="158"/>
      <c r="GO73" s="158"/>
      <c r="GP73" s="158"/>
      <c r="GQ73" s="158"/>
      <c r="GR73" s="158"/>
      <c r="GS73" s="158"/>
      <c r="GT73" s="158"/>
      <c r="GU73" s="158"/>
      <c r="GV73" s="158"/>
      <c r="GW73" s="158"/>
      <c r="GX73" s="158"/>
      <c r="GY73" s="158"/>
      <c r="GZ73" s="158"/>
      <c r="HA73" s="158"/>
      <c r="HB73" s="158"/>
      <c r="HC73" s="158"/>
      <c r="HD73" s="158"/>
      <c r="HE73" s="158"/>
      <c r="HF73" s="158"/>
      <c r="HG73" s="158"/>
      <c r="HH73" s="158"/>
      <c r="HI73" s="158"/>
      <c r="HJ73" s="158"/>
      <c r="HK73" s="158"/>
      <c r="HL73" s="158"/>
      <c r="HM73" s="158"/>
      <c r="HN73" s="158"/>
      <c r="HO73" s="158"/>
      <c r="HP73" s="158"/>
      <c r="HQ73" s="158"/>
      <c r="HR73" s="158"/>
      <c r="HS73" s="158"/>
      <c r="HT73" s="158"/>
      <c r="HU73" s="158"/>
      <c r="HV73" s="158"/>
      <c r="HW73" s="158"/>
      <c r="HX73" s="158"/>
      <c r="HY73" s="158"/>
      <c r="HZ73" s="158"/>
      <c r="IA73" s="158"/>
      <c r="IB73" s="158"/>
      <c r="IC73" s="158"/>
      <c r="ID73" s="158"/>
      <c r="IE73" s="158"/>
      <c r="IF73" s="158"/>
      <c r="IG73" s="158"/>
      <c r="IH73" s="158"/>
      <c r="II73" s="158"/>
      <c r="IJ73" s="158"/>
      <c r="IK73" s="158"/>
      <c r="IL73" s="158"/>
      <c r="IM73" s="158"/>
      <c r="IN73" s="158"/>
      <c r="IO73" s="158"/>
    </row>
    <row r="74" spans="1:249" s="159" customFormat="1" ht="30.75">
      <c r="A74" s="814"/>
      <c r="B74" s="1054"/>
      <c r="C74" s="155" t="s">
        <v>179</v>
      </c>
      <c r="D74" s="525"/>
      <c r="E74" s="527"/>
      <c r="F74" s="1075">
        <f>+'3.1ผลงานคณะ'!F85</f>
        <v>0</v>
      </c>
      <c r="G74" s="1075">
        <f>+'3.1ผลงานคณะ'!G85</f>
        <v>0</v>
      </c>
      <c r="H74" s="1075">
        <f>+'3.1ผลงานคณะ'!H85</f>
        <v>0</v>
      </c>
      <c r="I74" s="1075">
        <f>+'3.1ผลงานคณะ'!I85</f>
        <v>0</v>
      </c>
      <c r="J74" s="1075">
        <f>+'3.1ผลงานคณะ'!J85</f>
        <v>0</v>
      </c>
      <c r="K74" s="1081">
        <f>+'3.1ผลงานคณะ'!K85</f>
        <v>1</v>
      </c>
      <c r="L74" s="1075">
        <f>+'3.1ผลงานคณะ'!L85</f>
        <v>0</v>
      </c>
      <c r="M74" s="1075">
        <f>+'3.1ผลงานคณะ'!M85</f>
        <v>0</v>
      </c>
      <c r="N74" s="1075">
        <f>+'3.1ผลงานคณะ'!N85</f>
        <v>0</v>
      </c>
      <c r="O74" s="1075">
        <f>+'3.1ผลงานคณะ'!O85</f>
        <v>0</v>
      </c>
      <c r="P74" s="1075">
        <f>+'3.1ผลงานคณะ'!P85</f>
        <v>0</v>
      </c>
      <c r="Q74" s="1075">
        <f>+'3.1ผลงานคณะ'!Q85</f>
        <v>0</v>
      </c>
      <c r="R74" s="1075">
        <f>+'3.1ผลงานคณะ'!R85</f>
        <v>0</v>
      </c>
      <c r="S74" s="1075">
        <f>+'3.1ผลงานคณะ'!S85</f>
        <v>0</v>
      </c>
      <c r="T74" s="1075">
        <f>+'3.1ผลงานคณะ'!T85</f>
        <v>0</v>
      </c>
      <c r="U74" s="1075">
        <f>+'3.1ผลงานคณะ'!U85</f>
        <v>0</v>
      </c>
      <c r="V74" s="1075">
        <f>+'3.1ผลงานคณะ'!V85</f>
        <v>0</v>
      </c>
      <c r="W74" s="1075">
        <f>+'3.1ผลงานคณะ'!W85</f>
        <v>0</v>
      </c>
      <c r="X74" s="1075">
        <f>+'3.1ผลงานคณะ'!X85</f>
        <v>0</v>
      </c>
      <c r="Y74" s="1075">
        <f>+'3.1ผลงานคณะ'!Y85</f>
        <v>0</v>
      </c>
      <c r="Z74" s="1075">
        <f>+'3.1ผลงานคณะ'!Z85</f>
        <v>0</v>
      </c>
      <c r="AA74" s="1075">
        <f>+'3.1ผลงานคณะ'!AA85</f>
        <v>0</v>
      </c>
      <c r="AB74" s="1075">
        <f>+'3.1ผลงานคณะ'!AB85</f>
        <v>0</v>
      </c>
      <c r="AC74" s="1075">
        <f>+'3.1ผลงานคณะ'!AC85</f>
        <v>0</v>
      </c>
      <c r="AD74" s="1075">
        <f>+'3.1ผลงานคณะ'!AD85</f>
        <v>0</v>
      </c>
      <c r="AE74" s="1075">
        <f>+'3.1ผลงานคณะ'!AE85</f>
        <v>0</v>
      </c>
      <c r="AF74" s="1075">
        <f>+'3.1ผลงานคณะ'!AF85</f>
        <v>0</v>
      </c>
      <c r="AG74" s="1075">
        <f>+'3.1ผลงานคณะ'!AG85</f>
        <v>0</v>
      </c>
      <c r="AH74" s="1075">
        <f>+'3.1ผลงานคณะ'!AH85</f>
        <v>0</v>
      </c>
      <c r="AI74" s="1075">
        <f>+'3.1ผลงานคณะ'!AI85</f>
        <v>0</v>
      </c>
      <c r="AJ74" s="1075">
        <f>+'3.1ผลงานคณะ'!AJ85</f>
        <v>0</v>
      </c>
      <c r="AK74" s="1075">
        <f>+'3.1ผลงานคณะ'!AK85</f>
        <v>0</v>
      </c>
      <c r="AL74" s="1075">
        <f>+'3.1ผลงานคณะ'!AL85</f>
        <v>0</v>
      </c>
      <c r="AM74" s="1075">
        <f>+'3.1ผลงานคณะ'!AM85</f>
        <v>0</v>
      </c>
      <c r="AN74" s="1075">
        <f>+'3.1ผลงานคณะ'!AN85</f>
        <v>0</v>
      </c>
      <c r="AO74" s="1075">
        <f>+'3.1ผลงานคณะ'!AO85</f>
        <v>0</v>
      </c>
      <c r="AP74" s="1075">
        <f>+'3.1ผลงานคณะ'!AP85</f>
        <v>0</v>
      </c>
      <c r="AQ74" s="1075">
        <f>+'3.1ผลงานคณะ'!AQ85</f>
        <v>0</v>
      </c>
      <c r="AR74" s="1075">
        <f>+'3.1ผลงานคณะ'!AR85</f>
        <v>0</v>
      </c>
      <c r="AS74" s="1075">
        <f>+'3.1ผลงานคณะ'!AS85</f>
        <v>0</v>
      </c>
      <c r="AT74" s="1075">
        <f>+'3.1ผลงานคณะ'!AT85</f>
        <v>0</v>
      </c>
      <c r="AU74" s="1075">
        <f>+'3.1ผลงานคณะ'!AU85</f>
        <v>0</v>
      </c>
      <c r="AV74" s="1075">
        <f>+'3.1ผลงานคณะ'!AV85</f>
        <v>0</v>
      </c>
      <c r="AW74" s="1075">
        <f>+'3.1ผลงานคณะ'!AW85</f>
        <v>0</v>
      </c>
      <c r="AX74" s="1075">
        <f>+'3.1ผลงานคณะ'!AX85</f>
        <v>0</v>
      </c>
      <c r="AY74" s="1075">
        <f>+'3.1ผลงานคณะ'!AY85</f>
        <v>0</v>
      </c>
      <c r="AZ74" s="1075">
        <f>+'3.1ผลงานคณะ'!AZ85</f>
        <v>0</v>
      </c>
      <c r="BA74" s="1075">
        <f>+'3.1ผลงานคณะ'!BA85</f>
        <v>0</v>
      </c>
      <c r="BB74" s="1075">
        <f>+'3.1ผลงานคณะ'!BB85</f>
        <v>0</v>
      </c>
      <c r="BC74" s="1075">
        <f>+'3.1ผลงานคณะ'!BC85</f>
        <v>0</v>
      </c>
      <c r="BD74" s="1075">
        <f>+'3.1ผลงานคณะ'!BD85</f>
        <v>0</v>
      </c>
      <c r="BE74" s="1075">
        <f>+'3.1ผลงานคณะ'!BE85</f>
        <v>0</v>
      </c>
      <c r="BF74" s="1075">
        <f>+'3.1ผลงานคณะ'!BF85</f>
        <v>0</v>
      </c>
      <c r="BG74" s="1075">
        <f>+'3.1ผลงานคณะ'!BG85</f>
        <v>0</v>
      </c>
      <c r="BH74" s="1075">
        <f>+'3.1ผลงานคณะ'!BH85</f>
        <v>0</v>
      </c>
      <c r="BI74" s="1075">
        <f>+'3.1ผลงานคณะ'!BI85</f>
        <v>0</v>
      </c>
      <c r="BJ74" s="1075">
        <f>+'3.1ผลงานคณะ'!BJ85</f>
        <v>0</v>
      </c>
      <c r="BK74" s="1075">
        <f>+'3.1ผลงานคณะ'!BK85</f>
        <v>0</v>
      </c>
      <c r="BL74" s="656"/>
      <c r="BM74" s="1189">
        <f>+SUM(F74,K74,T74,Y74,AD74,AI74,AN74,AS74,AX74,BC74,BH74)</f>
        <v>1</v>
      </c>
      <c r="BN74" s="657"/>
      <c r="BO74" s="578"/>
      <c r="BP74" s="656"/>
      <c r="BQ74" s="150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8"/>
      <c r="DE74" s="158"/>
      <c r="DF74" s="158"/>
      <c r="DG74" s="158"/>
      <c r="DH74" s="158"/>
      <c r="DI74" s="158"/>
      <c r="DJ74" s="158"/>
      <c r="DK74" s="158"/>
      <c r="DL74" s="158"/>
      <c r="DM74" s="158"/>
      <c r="DN74" s="158"/>
      <c r="DO74" s="158"/>
      <c r="DP74" s="158"/>
      <c r="DQ74" s="158"/>
      <c r="DR74" s="158"/>
      <c r="DS74" s="158"/>
      <c r="DT74" s="158"/>
      <c r="DU74" s="158"/>
      <c r="DV74" s="158"/>
      <c r="DW74" s="158"/>
      <c r="DX74" s="158"/>
      <c r="DY74" s="158"/>
      <c r="DZ74" s="158"/>
      <c r="EA74" s="158"/>
      <c r="EB74" s="158"/>
      <c r="EC74" s="158"/>
      <c r="ED74" s="158"/>
      <c r="EE74" s="158"/>
      <c r="EF74" s="158"/>
      <c r="EG74" s="158"/>
      <c r="EH74" s="158"/>
      <c r="EI74" s="158"/>
      <c r="EJ74" s="158"/>
      <c r="EK74" s="158"/>
      <c r="EL74" s="158"/>
      <c r="EM74" s="158"/>
      <c r="EN74" s="158"/>
      <c r="EO74" s="158"/>
      <c r="EP74" s="158"/>
      <c r="EQ74" s="158"/>
      <c r="ER74" s="158"/>
      <c r="ES74" s="158"/>
      <c r="ET74" s="158"/>
      <c r="EU74" s="158"/>
      <c r="EV74" s="158"/>
      <c r="EW74" s="158"/>
      <c r="EX74" s="158"/>
      <c r="EY74" s="158"/>
      <c r="EZ74" s="158"/>
      <c r="FA74" s="158"/>
      <c r="FB74" s="158"/>
      <c r="FC74" s="158"/>
      <c r="FD74" s="158"/>
      <c r="FE74" s="158"/>
      <c r="FF74" s="158"/>
      <c r="FG74" s="158"/>
      <c r="FH74" s="158"/>
      <c r="FI74" s="158"/>
      <c r="FJ74" s="158"/>
      <c r="FK74" s="158"/>
      <c r="FL74" s="158"/>
      <c r="FM74" s="158"/>
      <c r="FN74" s="158"/>
      <c r="FO74" s="158"/>
      <c r="FP74" s="158"/>
      <c r="FQ74" s="158"/>
      <c r="FR74" s="158"/>
      <c r="FS74" s="158"/>
      <c r="FT74" s="158"/>
      <c r="FU74" s="158"/>
      <c r="FV74" s="158"/>
      <c r="FW74" s="158"/>
      <c r="FX74" s="158"/>
      <c r="FY74" s="158"/>
      <c r="FZ74" s="158"/>
      <c r="GA74" s="158"/>
      <c r="GB74" s="158"/>
      <c r="GC74" s="158"/>
      <c r="GD74" s="158"/>
      <c r="GE74" s="158"/>
      <c r="GF74" s="158"/>
      <c r="GG74" s="158"/>
      <c r="GH74" s="158"/>
      <c r="GI74" s="158"/>
      <c r="GJ74" s="158"/>
      <c r="GK74" s="158"/>
      <c r="GL74" s="158"/>
      <c r="GM74" s="158"/>
      <c r="GN74" s="158"/>
      <c r="GO74" s="158"/>
      <c r="GP74" s="158"/>
      <c r="GQ74" s="158"/>
      <c r="GR74" s="158"/>
      <c r="GS74" s="158"/>
      <c r="GT74" s="158"/>
      <c r="GU74" s="158"/>
      <c r="GV74" s="158"/>
      <c r="GW74" s="158"/>
      <c r="GX74" s="158"/>
      <c r="GY74" s="158"/>
      <c r="GZ74" s="158"/>
      <c r="HA74" s="158"/>
      <c r="HB74" s="158"/>
      <c r="HC74" s="158"/>
      <c r="HD74" s="158"/>
      <c r="HE74" s="158"/>
      <c r="HF74" s="158"/>
      <c r="HG74" s="158"/>
      <c r="HH74" s="158"/>
      <c r="HI74" s="158"/>
      <c r="HJ74" s="158"/>
      <c r="HK74" s="158"/>
      <c r="HL74" s="158"/>
      <c r="HM74" s="158"/>
      <c r="HN74" s="158"/>
      <c r="HO74" s="158"/>
      <c r="HP74" s="158"/>
      <c r="HQ74" s="158"/>
      <c r="HR74" s="158"/>
      <c r="HS74" s="158"/>
      <c r="HT74" s="158"/>
      <c r="HU74" s="158"/>
      <c r="HV74" s="158"/>
      <c r="HW74" s="158"/>
      <c r="HX74" s="158"/>
      <c r="HY74" s="158"/>
      <c r="HZ74" s="158"/>
      <c r="IA74" s="158"/>
      <c r="IB74" s="158"/>
      <c r="IC74" s="158"/>
      <c r="ID74" s="158"/>
      <c r="IE74" s="158"/>
      <c r="IF74" s="158"/>
      <c r="IG74" s="158"/>
      <c r="IH74" s="158"/>
      <c r="II74" s="158"/>
      <c r="IJ74" s="158"/>
      <c r="IK74" s="158"/>
      <c r="IL74" s="158"/>
      <c r="IM74" s="158"/>
      <c r="IN74" s="158"/>
      <c r="IO74" s="158"/>
    </row>
    <row r="75" spans="1:249" s="159" customFormat="1" ht="37.5">
      <c r="A75" s="814"/>
      <c r="B75" s="1134">
        <v>2.2999999999999998</v>
      </c>
      <c r="C75" s="1135" t="s">
        <v>97</v>
      </c>
      <c r="D75" s="1150" t="s">
        <v>65</v>
      </c>
      <c r="E75" s="1127" t="s">
        <v>26</v>
      </c>
      <c r="F75" s="660">
        <f>+'3.1ผลงานคณะ'!F86</f>
        <v>28.6</v>
      </c>
      <c r="G75" s="1101" t="e">
        <f>+'3.1ผลงานคณะ'!G86</f>
        <v>#DIV/0!</v>
      </c>
      <c r="H75" s="1101" t="e">
        <f>+'3.1ผลงานคณะ'!H86</f>
        <v>#DIV/0!</v>
      </c>
      <c r="I75" s="660" t="e">
        <f>+'3.1ผลงานคณะ'!I86</f>
        <v>#DIV/0!</v>
      </c>
      <c r="J75" s="660">
        <f>+'3.1ผลงานคณะ'!J86</f>
        <v>28</v>
      </c>
      <c r="K75" s="660">
        <f>+'3.1ผลงานคณะ'!K86</f>
        <v>28</v>
      </c>
      <c r="L75" s="1101">
        <f>+'3.1ผลงานคณะ'!L86</f>
        <v>2800</v>
      </c>
      <c r="M75" s="1101">
        <f>+'3.1ผลงานคณะ'!M86</f>
        <v>0</v>
      </c>
      <c r="N75" s="1101">
        <f>+'3.1ผลงานคณะ'!N86</f>
        <v>0</v>
      </c>
      <c r="O75" s="1101">
        <f>+'3.1ผลงานคณะ'!O86</f>
        <v>0</v>
      </c>
      <c r="P75" s="1101">
        <f>+'3.1ผลงานคณะ'!P86</f>
        <v>0</v>
      </c>
      <c r="Q75" s="1101">
        <f>+'3.1ผลงานคณะ'!Q86</f>
        <v>5</v>
      </c>
      <c r="R75" s="660" t="str">
        <f>+'3.1ผลงานคณะ'!R86</f>
        <v>ดีมาก</v>
      </c>
      <c r="S75" s="660" t="str">
        <f>+'3.1ผลงานคณะ'!S86</f>
        <v>4 **</v>
      </c>
      <c r="T75" s="660">
        <f>+'3.1ผลงานคณะ'!T86</f>
        <v>4.4000000000000004</v>
      </c>
      <c r="U75" s="1101" t="e">
        <f>+'3.1ผลงานคณะ'!U86</f>
        <v>#DIV/0!</v>
      </c>
      <c r="V75" s="1101" t="e">
        <f>+'3.1ผลงานคณะ'!V86</f>
        <v>#DIV/0!</v>
      </c>
      <c r="W75" s="660" t="e">
        <f>+'3.1ผลงานคณะ'!W86</f>
        <v>#DIV/0!</v>
      </c>
      <c r="X75" s="660">
        <f>+'3.1ผลงานคณะ'!X86</f>
        <v>40</v>
      </c>
      <c r="Y75" s="660">
        <f>+'3.1ผลงานคณะ'!Y86</f>
        <v>63.400000000000006</v>
      </c>
      <c r="Z75" s="1101" t="e">
        <f>+'3.1ผลงานคณะ'!Z86</f>
        <v>#DIV/0!</v>
      </c>
      <c r="AA75" s="660" t="e">
        <f>+'3.1ผลงานคณะ'!AA86</f>
        <v>#DIV/0!</v>
      </c>
      <c r="AB75" s="660" t="e">
        <f>+'3.1ผลงานคณะ'!AB86</f>
        <v>#DIV/0!</v>
      </c>
      <c r="AC75" s="660">
        <f>+'3.1ผลงานคณะ'!AC86</f>
        <v>33</v>
      </c>
      <c r="AD75" s="660">
        <f>+'3.1ผลงานคณะ'!AD86</f>
        <v>27.8</v>
      </c>
      <c r="AE75" s="1101" t="e">
        <f>+'3.1ผลงานคณะ'!AE86</f>
        <v>#DIV/0!</v>
      </c>
      <c r="AF75" s="660" t="e">
        <f>+'3.1ผลงานคณะ'!AF86</f>
        <v>#DIV/0!</v>
      </c>
      <c r="AG75" s="660" t="e">
        <f>+'3.1ผลงานคณะ'!AG86</f>
        <v>#DIV/0!</v>
      </c>
      <c r="AH75" s="660">
        <f>+'3.1ผลงานคณะ'!AH86</f>
        <v>40</v>
      </c>
      <c r="AI75" s="660">
        <f>+'3.1ผลงานคณะ'!AI86</f>
        <v>27.8</v>
      </c>
      <c r="AJ75" s="1101" t="e">
        <f>+'3.1ผลงานคณะ'!AJ86</f>
        <v>#DIV/0!</v>
      </c>
      <c r="AK75" s="1101" t="e">
        <f>+'3.1ผลงานคณะ'!AK86</f>
        <v>#DIV/0!</v>
      </c>
      <c r="AL75" s="660" t="e">
        <f>+'3.1ผลงานคณะ'!AL86</f>
        <v>#DIV/0!</v>
      </c>
      <c r="AM75" s="660">
        <f>+'3.1ผลงานคณะ'!AM86</f>
        <v>20</v>
      </c>
      <c r="AN75" s="660">
        <f>+'3.1ผลงานคณะ'!AN86</f>
        <v>10.199999999999999</v>
      </c>
      <c r="AO75" s="1101" t="e">
        <f>+'3.1ผลงานคณะ'!AO86</f>
        <v>#DIV/0!</v>
      </c>
      <c r="AP75" s="1101" t="e">
        <f>+'3.1ผลงานคณะ'!AP86</f>
        <v>#DIV/0!</v>
      </c>
      <c r="AQ75" s="660" t="e">
        <f>+'3.1ผลงานคณะ'!AQ86</f>
        <v>#DIV/0!</v>
      </c>
      <c r="AR75" s="660">
        <f>+'3.1ผลงานคณะ'!AR86</f>
        <v>8</v>
      </c>
      <c r="AS75" s="660">
        <f>+'3.1ผลงานคณะ'!AS86</f>
        <v>17</v>
      </c>
      <c r="AT75" s="1101" t="e">
        <f>+'3.1ผลงานคณะ'!AT86</f>
        <v>#DIV/0!</v>
      </c>
      <c r="AU75" s="1101" t="e">
        <f>+'3.1ผลงานคณะ'!AU86</f>
        <v>#DIV/0!</v>
      </c>
      <c r="AV75" s="660" t="e">
        <f>+'3.1ผลงานคณะ'!AV86</f>
        <v>#DIV/0!</v>
      </c>
      <c r="AW75" s="660">
        <f>+'3.1ผลงานคณะ'!AW86</f>
        <v>21</v>
      </c>
      <c r="AX75" s="660">
        <f>+'3.1ผลงานคณะ'!AX86</f>
        <v>13.8</v>
      </c>
      <c r="AY75" s="1101" t="e">
        <f>+'3.1ผลงานคณะ'!AY86</f>
        <v>#DIV/0!</v>
      </c>
      <c r="AZ75" s="1101" t="e">
        <f>+'3.1ผลงานคณะ'!AZ86</f>
        <v>#DIV/0!</v>
      </c>
      <c r="BA75" s="660" t="e">
        <f>+'3.1ผลงานคณะ'!BA86</f>
        <v>#DIV/0!</v>
      </c>
      <c r="BB75" s="660">
        <f>+'3.1ผลงานคณะ'!BB86</f>
        <v>20</v>
      </c>
      <c r="BC75" s="660">
        <f>+'3.1ผลงานคณะ'!BC86</f>
        <v>4</v>
      </c>
      <c r="BD75" s="1101" t="e">
        <f>+'3.1ผลงานคณะ'!BD86</f>
        <v>#DIV/0!</v>
      </c>
      <c r="BE75" s="1101" t="e">
        <f>+'3.1ผลงานคณะ'!BE86</f>
        <v>#DIV/0!</v>
      </c>
      <c r="BF75" s="660" t="e">
        <f>+'3.1ผลงานคณะ'!BF86</f>
        <v>#DIV/0!</v>
      </c>
      <c r="BG75" s="660">
        <f>+'3.1ผลงานคณะ'!BG86</f>
        <v>56</v>
      </c>
      <c r="BH75" s="660">
        <f>+'3.1ผลงานคณะ'!BH86</f>
        <v>5.6</v>
      </c>
      <c r="BI75" s="1101" t="e">
        <f>+'3.1ผลงานคณะ'!BI86</f>
        <v>#DIV/0!</v>
      </c>
      <c r="BJ75" s="1101" t="e">
        <f>+'3.1ผลงานคณะ'!BJ86</f>
        <v>#DIV/0!</v>
      </c>
      <c r="BK75" s="660" t="e">
        <f>+'3.1ผลงานคณะ'!BK86</f>
        <v>#DIV/0!</v>
      </c>
      <c r="BL75" s="660">
        <f>+'1.เป้าหมาย'!B36</f>
        <v>4.2</v>
      </c>
      <c r="BM75" s="1101" t="e">
        <f>+SUM(H75,Q75,V75,AA75,AF75,AK75,AP75,AU75,AZ75,BE75,BJ75)</f>
        <v>#DIV/0!</v>
      </c>
      <c r="BN75" s="1101" t="e">
        <f>+BM75/BM76</f>
        <v>#DIV/0!</v>
      </c>
      <c r="BO75" s="1101" t="e">
        <f>+BN75</f>
        <v>#DIV/0!</v>
      </c>
      <c r="BP75" s="660" t="e">
        <f>IF(BO75&lt;1.51,"ต้องปรับปรุงเร่งด่วน",IF(BO75&lt;2.51,"ต้องปรับปรุง",IF(BO75&lt;3.51,"พอใช้",IF(BO75&lt;4.51,"ดี",IF(BO75&gt;=4.51,"ดีมาก")))))</f>
        <v>#DIV/0!</v>
      </c>
      <c r="BQ75" s="1098" t="e">
        <f>IF(BN75&gt;=BL75,"/",IF(BN75&lt;BL75,"X"))</f>
        <v>#DIV/0!</v>
      </c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  <c r="DA75" s="158"/>
      <c r="DB75" s="158"/>
      <c r="DC75" s="158"/>
      <c r="DD75" s="158"/>
      <c r="DE75" s="158"/>
      <c r="DF75" s="158"/>
      <c r="DG75" s="158"/>
      <c r="DH75" s="158"/>
      <c r="DI75" s="158"/>
      <c r="DJ75" s="158"/>
      <c r="DK75" s="158"/>
      <c r="DL75" s="158"/>
      <c r="DM75" s="158"/>
      <c r="DN75" s="158"/>
      <c r="DO75" s="158"/>
      <c r="DP75" s="158"/>
      <c r="DQ75" s="158"/>
      <c r="DR75" s="158"/>
      <c r="DS75" s="158"/>
      <c r="DT75" s="158"/>
      <c r="DU75" s="158"/>
      <c r="DV75" s="158"/>
      <c r="DW75" s="158"/>
      <c r="DX75" s="158"/>
      <c r="DY75" s="158"/>
      <c r="DZ75" s="158"/>
      <c r="EA75" s="158"/>
      <c r="EB75" s="158"/>
      <c r="EC75" s="158"/>
      <c r="ED75" s="158"/>
      <c r="EE75" s="158"/>
      <c r="EF75" s="158"/>
      <c r="EG75" s="158"/>
      <c r="EH75" s="158"/>
      <c r="EI75" s="158"/>
      <c r="EJ75" s="158"/>
      <c r="EK75" s="158"/>
      <c r="EL75" s="158"/>
      <c r="EM75" s="158"/>
      <c r="EN75" s="158"/>
      <c r="EO75" s="158"/>
      <c r="EP75" s="158"/>
      <c r="EQ75" s="158"/>
      <c r="ER75" s="158"/>
      <c r="ES75" s="158"/>
      <c r="ET75" s="158"/>
      <c r="EU75" s="158"/>
      <c r="EV75" s="158"/>
      <c r="EW75" s="158"/>
      <c r="EX75" s="158"/>
      <c r="EY75" s="158"/>
      <c r="EZ75" s="158"/>
      <c r="FA75" s="158"/>
      <c r="FB75" s="158"/>
      <c r="FC75" s="158"/>
      <c r="FD75" s="158"/>
      <c r="FE75" s="158"/>
      <c r="FF75" s="158"/>
      <c r="FG75" s="158"/>
      <c r="FH75" s="158"/>
      <c r="FI75" s="158"/>
      <c r="FJ75" s="158"/>
      <c r="FK75" s="158"/>
      <c r="FL75" s="158"/>
      <c r="FM75" s="158"/>
      <c r="FN75" s="158"/>
      <c r="FO75" s="158"/>
      <c r="FP75" s="158"/>
      <c r="FQ75" s="158"/>
      <c r="FR75" s="158"/>
      <c r="FS75" s="158"/>
      <c r="FT75" s="158"/>
      <c r="FU75" s="158"/>
      <c r="FV75" s="158"/>
      <c r="FW75" s="158"/>
      <c r="FX75" s="158"/>
      <c r="FY75" s="158"/>
      <c r="FZ75" s="158"/>
      <c r="GA75" s="158"/>
      <c r="GB75" s="158"/>
      <c r="GC75" s="158"/>
      <c r="GD75" s="158"/>
      <c r="GE75" s="158"/>
      <c r="GF75" s="158"/>
      <c r="GG75" s="158"/>
      <c r="GH75" s="158"/>
      <c r="GI75" s="158"/>
      <c r="GJ75" s="158"/>
      <c r="GK75" s="158"/>
      <c r="GL75" s="158"/>
      <c r="GM75" s="158"/>
      <c r="GN75" s="158"/>
      <c r="GO75" s="158"/>
      <c r="GP75" s="158"/>
      <c r="GQ75" s="158"/>
      <c r="GR75" s="158"/>
      <c r="GS75" s="158"/>
      <c r="GT75" s="158"/>
      <c r="GU75" s="158"/>
      <c r="GV75" s="158"/>
      <c r="GW75" s="158"/>
      <c r="GX75" s="158"/>
      <c r="GY75" s="158"/>
      <c r="GZ75" s="158"/>
      <c r="HA75" s="158"/>
      <c r="HB75" s="158"/>
      <c r="HC75" s="158"/>
      <c r="HD75" s="158"/>
      <c r="HE75" s="158"/>
      <c r="HF75" s="158"/>
      <c r="HG75" s="158"/>
      <c r="HH75" s="158"/>
      <c r="HI75" s="158"/>
      <c r="HJ75" s="158"/>
      <c r="HK75" s="158"/>
      <c r="HL75" s="158"/>
      <c r="HM75" s="158"/>
      <c r="HN75" s="158"/>
      <c r="HO75" s="158"/>
      <c r="HP75" s="158"/>
      <c r="HQ75" s="158"/>
      <c r="HR75" s="158"/>
      <c r="HS75" s="158"/>
      <c r="HT75" s="158"/>
      <c r="HU75" s="158"/>
      <c r="HV75" s="158"/>
      <c r="HW75" s="158"/>
      <c r="HX75" s="158"/>
      <c r="HY75" s="158"/>
      <c r="HZ75" s="158"/>
      <c r="IA75" s="158"/>
      <c r="IB75" s="158"/>
      <c r="IC75" s="158"/>
      <c r="ID75" s="158"/>
      <c r="IE75" s="158"/>
      <c r="IF75" s="158"/>
      <c r="IG75" s="158"/>
      <c r="IH75" s="158"/>
      <c r="II75" s="158"/>
      <c r="IJ75" s="158"/>
      <c r="IK75" s="158"/>
      <c r="IL75" s="158"/>
      <c r="IM75" s="158"/>
      <c r="IN75" s="158"/>
      <c r="IO75" s="158"/>
    </row>
    <row r="76" spans="1:249" s="159" customFormat="1" ht="65.25">
      <c r="A76" s="814"/>
      <c r="B76" s="1054"/>
      <c r="C76" s="1061" t="s">
        <v>132</v>
      </c>
      <c r="D76" s="525"/>
      <c r="E76" s="527"/>
      <c r="F76" s="1048">
        <f>+'3.1ผลงานคณะ'!F87</f>
        <v>0</v>
      </c>
      <c r="G76" s="1048">
        <f>+'3.1ผลงานคณะ'!G87</f>
        <v>0</v>
      </c>
      <c r="H76" s="1048">
        <f>+'3.1ผลงานคณะ'!H87</f>
        <v>0</v>
      </c>
      <c r="I76" s="1048">
        <f>+'3.1ผลงานคณะ'!I87</f>
        <v>0</v>
      </c>
      <c r="J76" s="1048">
        <f>+'3.1ผลงานคณะ'!J87</f>
        <v>0</v>
      </c>
      <c r="K76" s="1048">
        <f>+'3.1ผลงานคณะ'!K87</f>
        <v>0</v>
      </c>
      <c r="L76" s="1048">
        <f>+'3.1ผลงานคณะ'!L87</f>
        <v>0</v>
      </c>
      <c r="M76" s="1048">
        <f>+'3.1ผลงานคณะ'!M87</f>
        <v>0</v>
      </c>
      <c r="N76" s="1048">
        <f>+'3.1ผลงานคณะ'!N87</f>
        <v>0</v>
      </c>
      <c r="O76" s="1048">
        <f>+'3.1ผลงานคณะ'!O87</f>
        <v>0</v>
      </c>
      <c r="P76" s="1048">
        <f>+'3.1ผลงานคณะ'!P87</f>
        <v>0</v>
      </c>
      <c r="Q76" s="1048">
        <f>+'3.1ผลงานคณะ'!Q87</f>
        <v>0</v>
      </c>
      <c r="R76" s="1048">
        <f>+'3.1ผลงานคณะ'!R87</f>
        <v>0</v>
      </c>
      <c r="S76" s="1048">
        <f>+'3.1ผลงานคณะ'!S87</f>
        <v>0</v>
      </c>
      <c r="T76" s="1048">
        <f>+'3.1ผลงานคณะ'!T87</f>
        <v>0</v>
      </c>
      <c r="U76" s="1048">
        <f>+'3.1ผลงานคณะ'!U87</f>
        <v>0</v>
      </c>
      <c r="V76" s="1048">
        <f>+'3.1ผลงานคณะ'!V87</f>
        <v>0</v>
      </c>
      <c r="W76" s="1048">
        <f>+'3.1ผลงานคณะ'!W87</f>
        <v>0</v>
      </c>
      <c r="X76" s="1048">
        <f>+'3.1ผลงานคณะ'!X87</f>
        <v>0</v>
      </c>
      <c r="Y76" s="1048">
        <f>+'3.1ผลงานคณะ'!Y87</f>
        <v>0</v>
      </c>
      <c r="Z76" s="1048">
        <f>+'3.1ผลงานคณะ'!Z87</f>
        <v>0</v>
      </c>
      <c r="AA76" s="1048">
        <f>+'3.1ผลงานคณะ'!AA87</f>
        <v>0</v>
      </c>
      <c r="AB76" s="1048">
        <f>+'3.1ผลงานคณะ'!AB87</f>
        <v>0</v>
      </c>
      <c r="AC76" s="1048">
        <f>+'3.1ผลงานคณะ'!AC87</f>
        <v>0</v>
      </c>
      <c r="AD76" s="1048">
        <f>+'3.1ผลงานคณะ'!AD87</f>
        <v>0</v>
      </c>
      <c r="AE76" s="1048">
        <f>+'3.1ผลงานคณะ'!AE87</f>
        <v>0</v>
      </c>
      <c r="AF76" s="1048">
        <f>+'3.1ผลงานคณะ'!AF87</f>
        <v>0</v>
      </c>
      <c r="AG76" s="1048">
        <f>+'3.1ผลงานคณะ'!AG87</f>
        <v>0</v>
      </c>
      <c r="AH76" s="1048">
        <f>+'3.1ผลงานคณะ'!AH87</f>
        <v>0</v>
      </c>
      <c r="AI76" s="1048">
        <f>+'3.1ผลงานคณะ'!AI87</f>
        <v>0</v>
      </c>
      <c r="AJ76" s="1048">
        <f>+'3.1ผลงานคณะ'!AJ87</f>
        <v>0</v>
      </c>
      <c r="AK76" s="1048">
        <f>+'3.1ผลงานคณะ'!AK87</f>
        <v>0</v>
      </c>
      <c r="AL76" s="1048">
        <f>+'3.1ผลงานคณะ'!AL87</f>
        <v>0</v>
      </c>
      <c r="AM76" s="1048">
        <f>+'3.1ผลงานคณะ'!AM87</f>
        <v>0</v>
      </c>
      <c r="AN76" s="1048">
        <f>+'3.1ผลงานคณะ'!AN87</f>
        <v>0</v>
      </c>
      <c r="AO76" s="1048">
        <f>+'3.1ผลงานคณะ'!AO87</f>
        <v>0</v>
      </c>
      <c r="AP76" s="1048">
        <f>+'3.1ผลงานคณะ'!AP87</f>
        <v>0</v>
      </c>
      <c r="AQ76" s="1048">
        <f>+'3.1ผลงานคณะ'!AQ87</f>
        <v>0</v>
      </c>
      <c r="AR76" s="1048">
        <f>+'3.1ผลงานคณะ'!AR87</f>
        <v>0</v>
      </c>
      <c r="AS76" s="1048">
        <f>+'3.1ผลงานคณะ'!AS87</f>
        <v>0</v>
      </c>
      <c r="AT76" s="1048">
        <f>+'3.1ผลงานคณะ'!AT87</f>
        <v>0</v>
      </c>
      <c r="AU76" s="1048">
        <f>+'3.1ผลงานคณะ'!AU87</f>
        <v>0</v>
      </c>
      <c r="AV76" s="1048">
        <f>+'3.1ผลงานคณะ'!AV87</f>
        <v>0</v>
      </c>
      <c r="AW76" s="1048">
        <f>+'3.1ผลงานคณะ'!AW87</f>
        <v>0</v>
      </c>
      <c r="AX76" s="1048">
        <f>+'3.1ผลงานคณะ'!AX87</f>
        <v>0</v>
      </c>
      <c r="AY76" s="1048">
        <f>+'3.1ผลงานคณะ'!AY87</f>
        <v>0</v>
      </c>
      <c r="AZ76" s="1048">
        <f>+'3.1ผลงานคณะ'!AZ87</f>
        <v>0</v>
      </c>
      <c r="BA76" s="1048">
        <f>+'3.1ผลงานคณะ'!BA87</f>
        <v>0</v>
      </c>
      <c r="BB76" s="1048">
        <f>+'3.1ผลงานคณะ'!BB87</f>
        <v>0</v>
      </c>
      <c r="BC76" s="1048">
        <f>+'3.1ผลงานคณะ'!BC87</f>
        <v>0</v>
      </c>
      <c r="BD76" s="1048">
        <f>+'3.1ผลงานคณะ'!BD87</f>
        <v>0</v>
      </c>
      <c r="BE76" s="1048">
        <f>+'3.1ผลงานคณะ'!BE87</f>
        <v>0</v>
      </c>
      <c r="BF76" s="1048">
        <f>+'3.1ผลงานคณะ'!BF87</f>
        <v>0</v>
      </c>
      <c r="BG76" s="1048">
        <f>+'3.1ผลงานคณะ'!BG87</f>
        <v>0</v>
      </c>
      <c r="BH76" s="1048">
        <f>+'3.1ผลงานคณะ'!BH87</f>
        <v>0</v>
      </c>
      <c r="BI76" s="1048">
        <f>+'3.1ผลงานคณะ'!BI87</f>
        <v>0</v>
      </c>
      <c r="BJ76" s="1048">
        <f>+'3.1ผลงานคณะ'!BJ87</f>
        <v>0</v>
      </c>
      <c r="BK76" s="1048">
        <f>+'3.1ผลงานคณะ'!BK87</f>
        <v>0</v>
      </c>
      <c r="BL76" s="583"/>
      <c r="BM76" s="578">
        <v>11</v>
      </c>
      <c r="BN76" s="1272">
        <f>+BM78+BM104</f>
        <v>355</v>
      </c>
      <c r="BO76" s="1194" t="s">
        <v>510</v>
      </c>
      <c r="BP76" s="583"/>
      <c r="BQ76" s="147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  <c r="FH76" s="158"/>
      <c r="FI76" s="158"/>
      <c r="FJ76" s="158"/>
      <c r="FK76" s="158"/>
      <c r="FL76" s="158"/>
      <c r="FM76" s="158"/>
      <c r="FN76" s="158"/>
      <c r="FO76" s="158"/>
      <c r="FP76" s="158"/>
      <c r="FQ76" s="158"/>
      <c r="FR76" s="158"/>
      <c r="FS76" s="158"/>
      <c r="FT76" s="158"/>
      <c r="FU76" s="158"/>
      <c r="FV76" s="158"/>
      <c r="FW76" s="158"/>
      <c r="FX76" s="158"/>
      <c r="FY76" s="158"/>
      <c r="FZ76" s="158"/>
      <c r="GA76" s="158"/>
      <c r="GB76" s="158"/>
      <c r="GC76" s="158"/>
      <c r="GD76" s="158"/>
      <c r="GE76" s="158"/>
      <c r="GF76" s="158"/>
      <c r="GG76" s="158"/>
      <c r="GH76" s="158"/>
      <c r="GI76" s="158"/>
      <c r="GJ76" s="158"/>
      <c r="GK76" s="158"/>
      <c r="GL76" s="158"/>
      <c r="GM76" s="158"/>
      <c r="GN76" s="158"/>
      <c r="GO76" s="158"/>
      <c r="GP76" s="158"/>
      <c r="GQ76" s="158"/>
      <c r="GR76" s="158"/>
      <c r="GS76" s="158"/>
      <c r="GT76" s="158"/>
      <c r="GU76" s="158"/>
      <c r="GV76" s="158"/>
      <c r="GW76" s="158"/>
      <c r="GX76" s="158"/>
      <c r="GY76" s="158"/>
      <c r="GZ76" s="158"/>
      <c r="HA76" s="158"/>
      <c r="HB76" s="158"/>
      <c r="HC76" s="158"/>
      <c r="HD76" s="158"/>
      <c r="HE76" s="158"/>
      <c r="HF76" s="158"/>
      <c r="HG76" s="158"/>
      <c r="HH76" s="158"/>
      <c r="HI76" s="158"/>
      <c r="HJ76" s="158"/>
      <c r="HK76" s="158"/>
      <c r="HL76" s="158"/>
      <c r="HM76" s="158"/>
      <c r="HN76" s="158"/>
      <c r="HO76" s="158"/>
      <c r="HP76" s="158"/>
      <c r="HQ76" s="158"/>
      <c r="HR76" s="158"/>
      <c r="HS76" s="158"/>
      <c r="HT76" s="158"/>
      <c r="HU76" s="158"/>
      <c r="HV76" s="158"/>
      <c r="HW76" s="158"/>
      <c r="HX76" s="158"/>
      <c r="HY76" s="158"/>
      <c r="HZ76" s="158"/>
      <c r="IA76" s="158"/>
      <c r="IB76" s="158"/>
      <c r="IC76" s="158"/>
      <c r="ID76" s="158"/>
      <c r="IE76" s="158"/>
      <c r="IF76" s="158"/>
      <c r="IG76" s="158"/>
      <c r="IH76" s="158"/>
      <c r="II76" s="158"/>
      <c r="IJ76" s="158"/>
      <c r="IK76" s="158"/>
      <c r="IL76" s="158"/>
      <c r="IM76" s="158"/>
      <c r="IN76" s="158"/>
      <c r="IO76" s="158"/>
    </row>
    <row r="77" spans="1:249" s="1296" customFormat="1" ht="30.75">
      <c r="A77" s="814"/>
      <c r="B77" s="1288"/>
      <c r="C77" s="1287" t="s">
        <v>519</v>
      </c>
      <c r="D77" s="1289"/>
      <c r="E77" s="1290"/>
      <c r="F77" s="1291"/>
      <c r="G77" s="1291"/>
      <c r="H77" s="1291"/>
      <c r="I77" s="1291"/>
      <c r="J77" s="1291"/>
      <c r="K77" s="1291"/>
      <c r="L77" s="1291"/>
      <c r="M77" s="1291"/>
      <c r="N77" s="1291"/>
      <c r="O77" s="1291"/>
      <c r="P77" s="1291"/>
      <c r="Q77" s="1291"/>
      <c r="R77" s="1291"/>
      <c r="S77" s="1291"/>
      <c r="T77" s="1291"/>
      <c r="U77" s="1291"/>
      <c r="V77" s="1291"/>
      <c r="W77" s="1291"/>
      <c r="X77" s="1291"/>
      <c r="Y77" s="1291"/>
      <c r="Z77" s="1291"/>
      <c r="AA77" s="1291"/>
      <c r="AB77" s="1291"/>
      <c r="AC77" s="1291"/>
      <c r="AD77" s="1291"/>
      <c r="AE77" s="1291"/>
      <c r="AF77" s="1291"/>
      <c r="AG77" s="1291"/>
      <c r="AH77" s="1291"/>
      <c r="AI77" s="1291"/>
      <c r="AJ77" s="1291"/>
      <c r="AK77" s="1291"/>
      <c r="AL77" s="1291"/>
      <c r="AM77" s="1291"/>
      <c r="AN77" s="1291"/>
      <c r="AO77" s="1291"/>
      <c r="AP77" s="1291"/>
      <c r="AQ77" s="1291"/>
      <c r="AR77" s="1291"/>
      <c r="AS77" s="1291"/>
      <c r="AT77" s="1291"/>
      <c r="AU77" s="1291"/>
      <c r="AV77" s="1291"/>
      <c r="AW77" s="1291"/>
      <c r="AX77" s="1291"/>
      <c r="AY77" s="1291"/>
      <c r="AZ77" s="1291"/>
      <c r="BA77" s="1291"/>
      <c r="BB77" s="1291"/>
      <c r="BC77" s="1291"/>
      <c r="BD77" s="1291"/>
      <c r="BE77" s="1291"/>
      <c r="BF77" s="1291"/>
      <c r="BG77" s="1291"/>
      <c r="BH77" s="1291"/>
      <c r="BI77" s="1291"/>
      <c r="BJ77" s="1291"/>
      <c r="BK77" s="1291"/>
      <c r="BL77" s="1292"/>
      <c r="BM77" s="1297">
        <f>+BM78+BM104</f>
        <v>355</v>
      </c>
      <c r="BN77" s="1298">
        <f>+BM79+BM105</f>
        <v>230.60000000000002</v>
      </c>
      <c r="BO77" s="1293"/>
      <c r="BP77" s="1292"/>
      <c r="BQ77" s="1294"/>
      <c r="BR77" s="1295"/>
      <c r="BS77" s="1295"/>
      <c r="BT77" s="1295"/>
      <c r="BU77" s="1295"/>
      <c r="BV77" s="1295"/>
      <c r="BW77" s="1295"/>
      <c r="BX77" s="1295"/>
      <c r="BY77" s="1295"/>
      <c r="BZ77" s="1295"/>
      <c r="CA77" s="1295"/>
      <c r="CB77" s="1295"/>
      <c r="CC77" s="1295"/>
      <c r="CD77" s="1295"/>
      <c r="CE77" s="1295"/>
      <c r="CF77" s="1295"/>
      <c r="CG77" s="1295"/>
      <c r="CH77" s="1295"/>
      <c r="CI77" s="1295"/>
      <c r="CJ77" s="1295"/>
      <c r="CK77" s="1295"/>
      <c r="CL77" s="1295"/>
      <c r="CM77" s="1295"/>
      <c r="CN77" s="1295"/>
      <c r="CO77" s="1295"/>
      <c r="CP77" s="1295"/>
      <c r="CQ77" s="1295"/>
      <c r="CR77" s="1295"/>
      <c r="CS77" s="1295"/>
      <c r="CT77" s="1295"/>
      <c r="CU77" s="1295"/>
      <c r="CV77" s="1295"/>
      <c r="CW77" s="1295"/>
      <c r="CX77" s="1295"/>
      <c r="CY77" s="1295"/>
      <c r="CZ77" s="1295"/>
      <c r="DA77" s="1295"/>
      <c r="DB77" s="1295"/>
      <c r="DC77" s="1295"/>
      <c r="DD77" s="1295"/>
      <c r="DE77" s="1295"/>
      <c r="DF77" s="1295"/>
      <c r="DG77" s="1295"/>
      <c r="DH77" s="1295"/>
      <c r="DI77" s="1295"/>
      <c r="DJ77" s="1295"/>
      <c r="DK77" s="1295"/>
      <c r="DL77" s="1295"/>
      <c r="DM77" s="1295"/>
      <c r="DN77" s="1295"/>
      <c r="DO77" s="1295"/>
      <c r="DP77" s="1295"/>
      <c r="DQ77" s="1295"/>
      <c r="DR77" s="1295"/>
      <c r="DS77" s="1295"/>
      <c r="DT77" s="1295"/>
      <c r="DU77" s="1295"/>
      <c r="DV77" s="1295"/>
      <c r="DW77" s="1295"/>
      <c r="DX77" s="1295"/>
      <c r="DY77" s="1295"/>
      <c r="DZ77" s="1295"/>
      <c r="EA77" s="1295"/>
      <c r="EB77" s="1295"/>
      <c r="EC77" s="1295"/>
      <c r="ED77" s="1295"/>
      <c r="EE77" s="1295"/>
      <c r="EF77" s="1295"/>
      <c r="EG77" s="1295"/>
      <c r="EH77" s="1295"/>
      <c r="EI77" s="1295"/>
      <c r="EJ77" s="1295"/>
      <c r="EK77" s="1295"/>
      <c r="EL77" s="1295"/>
      <c r="EM77" s="1295"/>
      <c r="EN77" s="1295"/>
      <c r="EO77" s="1295"/>
      <c r="EP77" s="1295"/>
      <c r="EQ77" s="1295"/>
      <c r="ER77" s="1295"/>
      <c r="ES77" s="1295"/>
      <c r="ET77" s="1295"/>
      <c r="EU77" s="1295"/>
      <c r="EV77" s="1295"/>
      <c r="EW77" s="1295"/>
      <c r="EX77" s="1295"/>
      <c r="EY77" s="1295"/>
      <c r="EZ77" s="1295"/>
      <c r="FA77" s="1295"/>
      <c r="FB77" s="1295"/>
      <c r="FC77" s="1295"/>
      <c r="FD77" s="1295"/>
      <c r="FE77" s="1295"/>
      <c r="FF77" s="1295"/>
      <c r="FG77" s="1295"/>
      <c r="FH77" s="1295"/>
      <c r="FI77" s="1295"/>
      <c r="FJ77" s="1295"/>
      <c r="FK77" s="1295"/>
      <c r="FL77" s="1295"/>
      <c r="FM77" s="1295"/>
      <c r="FN77" s="1295"/>
      <c r="FO77" s="1295"/>
      <c r="FP77" s="1295"/>
      <c r="FQ77" s="1295"/>
      <c r="FR77" s="1295"/>
      <c r="FS77" s="1295"/>
      <c r="FT77" s="1295"/>
      <c r="FU77" s="1295"/>
      <c r="FV77" s="1295"/>
      <c r="FW77" s="1295"/>
      <c r="FX77" s="1295"/>
      <c r="FY77" s="1295"/>
      <c r="FZ77" s="1295"/>
      <c r="GA77" s="1295"/>
      <c r="GB77" s="1295"/>
      <c r="GC77" s="1295"/>
      <c r="GD77" s="1295"/>
      <c r="GE77" s="1295"/>
      <c r="GF77" s="1295"/>
      <c r="GG77" s="1295"/>
      <c r="GH77" s="1295"/>
      <c r="GI77" s="1295"/>
      <c r="GJ77" s="1295"/>
      <c r="GK77" s="1295"/>
      <c r="GL77" s="1295"/>
      <c r="GM77" s="1295"/>
      <c r="GN77" s="1295"/>
      <c r="GO77" s="1295"/>
      <c r="GP77" s="1295"/>
      <c r="GQ77" s="1295"/>
      <c r="GR77" s="1295"/>
      <c r="GS77" s="1295"/>
      <c r="GT77" s="1295"/>
      <c r="GU77" s="1295"/>
      <c r="GV77" s="1295"/>
      <c r="GW77" s="1295"/>
      <c r="GX77" s="1295"/>
      <c r="GY77" s="1295"/>
      <c r="GZ77" s="1295"/>
      <c r="HA77" s="1295"/>
      <c r="HB77" s="1295"/>
      <c r="HC77" s="1295"/>
      <c r="HD77" s="1295"/>
      <c r="HE77" s="1295"/>
      <c r="HF77" s="1295"/>
      <c r="HG77" s="1295"/>
      <c r="HH77" s="1295"/>
      <c r="HI77" s="1295"/>
      <c r="HJ77" s="1295"/>
      <c r="HK77" s="1295"/>
      <c r="HL77" s="1295"/>
      <c r="HM77" s="1295"/>
      <c r="HN77" s="1295"/>
      <c r="HO77" s="1295"/>
      <c r="HP77" s="1295"/>
      <c r="HQ77" s="1295"/>
      <c r="HR77" s="1295"/>
      <c r="HS77" s="1295"/>
      <c r="HT77" s="1295"/>
      <c r="HU77" s="1295"/>
      <c r="HV77" s="1295"/>
      <c r="HW77" s="1295"/>
      <c r="HX77" s="1295"/>
      <c r="HY77" s="1295"/>
      <c r="HZ77" s="1295"/>
      <c r="IA77" s="1295"/>
      <c r="IB77" s="1295"/>
      <c r="IC77" s="1295"/>
      <c r="ID77" s="1295"/>
      <c r="IE77" s="1295"/>
      <c r="IF77" s="1295"/>
      <c r="IG77" s="1295"/>
      <c r="IH77" s="1295"/>
      <c r="II77" s="1295"/>
      <c r="IJ77" s="1295"/>
      <c r="IK77" s="1295"/>
      <c r="IL77" s="1295"/>
      <c r="IM77" s="1295"/>
      <c r="IN77" s="1295"/>
      <c r="IO77" s="1295"/>
    </row>
    <row r="78" spans="1:249" s="159" customFormat="1" ht="30.75">
      <c r="A78" s="814"/>
      <c r="B78" s="1054"/>
      <c r="C78" s="818" t="s">
        <v>92</v>
      </c>
      <c r="D78" s="525"/>
      <c r="E78" s="527"/>
      <c r="F78" s="1083">
        <f>+'3.1ผลงานคณะ'!F88</f>
        <v>36</v>
      </c>
      <c r="G78" s="1048">
        <f>+'3.1ผลงานคณะ'!G88</f>
        <v>0</v>
      </c>
      <c r="H78" s="1048">
        <f>+'3.1ผลงานคณะ'!H88</f>
        <v>0</v>
      </c>
      <c r="I78" s="1048">
        <f>+'3.1ผลงานคณะ'!I88</f>
        <v>0</v>
      </c>
      <c r="J78" s="1048">
        <f>+'3.1ผลงานคณะ'!J88</f>
        <v>0</v>
      </c>
      <c r="K78" s="1083">
        <f>+'3.1ผลงานคณะ'!K88</f>
        <v>36</v>
      </c>
      <c r="L78" s="1048">
        <f>+'3.1ผลงานคณะ'!L88</f>
        <v>0</v>
      </c>
      <c r="M78" s="1048">
        <f>+'3.1ผลงานคณะ'!M88</f>
        <v>0</v>
      </c>
      <c r="N78" s="1048">
        <f>+'3.1ผลงานคณะ'!N88</f>
        <v>0</v>
      </c>
      <c r="O78" s="1048">
        <f>+'3.1ผลงานคณะ'!O88</f>
        <v>0</v>
      </c>
      <c r="P78" s="1048">
        <f>+'3.1ผลงานคณะ'!P88</f>
        <v>0</v>
      </c>
      <c r="Q78" s="1048">
        <f>+'3.1ผลงานคณะ'!Q88</f>
        <v>0</v>
      </c>
      <c r="R78" s="1048">
        <f>+'3.1ผลงานคณะ'!R88</f>
        <v>0</v>
      </c>
      <c r="S78" s="1048">
        <f>+'3.1ผลงานคณะ'!S88</f>
        <v>0</v>
      </c>
      <c r="T78" s="1083">
        <f>+'3.1ผลงานคณะ'!T88</f>
        <v>12</v>
      </c>
      <c r="U78" s="1048">
        <f>+'3.1ผลงานคณะ'!U88</f>
        <v>0</v>
      </c>
      <c r="V78" s="1048">
        <f>+'3.1ผลงานคณะ'!V88</f>
        <v>0</v>
      </c>
      <c r="W78" s="1048">
        <f>+'3.1ผลงานคณะ'!W88</f>
        <v>0</v>
      </c>
      <c r="X78" s="1048">
        <f>+'3.1ผลงานคณะ'!X88</f>
        <v>0</v>
      </c>
      <c r="Y78" s="1048">
        <f>+'3.1ผลงานคณะ'!Y88</f>
        <v>90</v>
      </c>
      <c r="Z78" s="1048">
        <f>+'3.1ผลงานคณะ'!Z88</f>
        <v>0</v>
      </c>
      <c r="AA78" s="1048">
        <f>+'3.1ผลงานคณะ'!AA88</f>
        <v>0</v>
      </c>
      <c r="AB78" s="1048">
        <f>+'3.1ผลงานคณะ'!AB88</f>
        <v>0</v>
      </c>
      <c r="AC78" s="1048">
        <f>+'3.1ผลงานคณะ'!AC88</f>
        <v>0</v>
      </c>
      <c r="AD78" s="1048">
        <f>+'3.1ผลงานคณะ'!AD88</f>
        <v>64</v>
      </c>
      <c r="AE78" s="1048">
        <f>+'3.1ผลงานคณะ'!AE88</f>
        <v>0</v>
      </c>
      <c r="AF78" s="1048">
        <f>+'3.1ผลงานคณะ'!AF88</f>
        <v>0</v>
      </c>
      <c r="AG78" s="1048">
        <f>+'3.1ผลงานคณะ'!AG88</f>
        <v>0</v>
      </c>
      <c r="AH78" s="1048">
        <f>+'3.1ผลงานคณะ'!AH88</f>
        <v>0</v>
      </c>
      <c r="AI78" s="1083">
        <f>+'3.1ผลงานคณะ'!AI88</f>
        <v>44</v>
      </c>
      <c r="AJ78" s="1048">
        <f>+'3.1ผลงานคณะ'!AJ88</f>
        <v>0</v>
      </c>
      <c r="AK78" s="1048">
        <f>+'3.1ผลงานคณะ'!AK88</f>
        <v>0</v>
      </c>
      <c r="AL78" s="1048">
        <f>+'3.1ผลงานคณะ'!AL88</f>
        <v>0</v>
      </c>
      <c r="AM78" s="1048">
        <f>+'3.1ผลงานคณะ'!AM88</f>
        <v>0</v>
      </c>
      <c r="AN78" s="1083">
        <f>+'3.1ผลงานคณะ'!AN88</f>
        <v>5</v>
      </c>
      <c r="AO78" s="1048">
        <f>+'3.1ผลงานคณะ'!AO88</f>
        <v>0</v>
      </c>
      <c r="AP78" s="1048">
        <f>+'3.1ผลงานคณะ'!AP88</f>
        <v>0</v>
      </c>
      <c r="AQ78" s="1048">
        <f>+'3.1ผลงานคณะ'!AQ88</f>
        <v>0</v>
      </c>
      <c r="AR78" s="1048">
        <f>+'3.1ผลงานคณะ'!AR88</f>
        <v>0</v>
      </c>
      <c r="AS78" s="1048">
        <f>+'3.1ผลงานคณะ'!AS88</f>
        <v>25</v>
      </c>
      <c r="AT78" s="1048">
        <f>+'3.1ผลงานคณะ'!AT88</f>
        <v>0</v>
      </c>
      <c r="AU78" s="1048">
        <f>+'3.1ผลงานคณะ'!AU88</f>
        <v>0</v>
      </c>
      <c r="AV78" s="1048">
        <f>+'3.1ผลงานคณะ'!AV88</f>
        <v>0</v>
      </c>
      <c r="AW78" s="1048">
        <f>+'3.1ผลงานคณะ'!AW88</f>
        <v>0</v>
      </c>
      <c r="AX78" s="1083">
        <f>+'3.1ผลงานคณะ'!AX88</f>
        <v>20</v>
      </c>
      <c r="AY78" s="1048">
        <f>+'3.1ผลงานคณะ'!AY88</f>
        <v>0</v>
      </c>
      <c r="AZ78" s="1048">
        <f>+'3.1ผลงานคณะ'!AZ88</f>
        <v>0</v>
      </c>
      <c r="BA78" s="1048">
        <f>+'3.1ผลงานคณะ'!BA88</f>
        <v>0</v>
      </c>
      <c r="BB78" s="1048">
        <f>+'3.1ผลงานคณะ'!BB88</f>
        <v>0</v>
      </c>
      <c r="BC78" s="1083">
        <f>+'3.1ผลงานคณะ'!BC88</f>
        <v>6</v>
      </c>
      <c r="BD78" s="1048">
        <f>+'3.1ผลงานคณะ'!BD88</f>
        <v>0</v>
      </c>
      <c r="BE78" s="1048">
        <f>+'3.1ผลงานคณะ'!BE88</f>
        <v>0</v>
      </c>
      <c r="BF78" s="1048">
        <f>+'3.1ผลงานคณะ'!BF88</f>
        <v>0</v>
      </c>
      <c r="BG78" s="1048">
        <f>+'3.1ผลงานคณะ'!BG88</f>
        <v>0</v>
      </c>
      <c r="BH78" s="1083">
        <f>+'3.1ผลงานคณะ'!BH88</f>
        <v>8</v>
      </c>
      <c r="BI78" s="1048">
        <f>+'3.1ผลงานคณะ'!BI88</f>
        <v>0</v>
      </c>
      <c r="BJ78" s="1048">
        <f>+'3.1ผลงานคณะ'!BJ88</f>
        <v>0</v>
      </c>
      <c r="BK78" s="1048">
        <f>+'3.1ผลงานคณะ'!BK88</f>
        <v>0</v>
      </c>
      <c r="BL78" s="583"/>
      <c r="BM78" s="587">
        <f>+BM80+BM82+BM84+BM86+BM88+BM90+BM92+BM94+BM96+BM98+BM100+BM102</f>
        <v>346</v>
      </c>
      <c r="BN78" s="1195">
        <f>+BM79+BM105</f>
        <v>230.60000000000002</v>
      </c>
      <c r="BO78" s="1196" t="s">
        <v>509</v>
      </c>
      <c r="BP78" s="583"/>
      <c r="BQ78" s="147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  <c r="DR78" s="158"/>
      <c r="DS78" s="158"/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  <c r="FF78" s="158"/>
      <c r="FG78" s="158"/>
      <c r="FH78" s="158"/>
      <c r="FI78" s="158"/>
      <c r="FJ78" s="158"/>
      <c r="FK78" s="158"/>
      <c r="FL78" s="158"/>
      <c r="FM78" s="158"/>
      <c r="FN78" s="158"/>
      <c r="FO78" s="158"/>
      <c r="FP78" s="158"/>
      <c r="FQ78" s="158"/>
      <c r="FR78" s="158"/>
      <c r="FS78" s="158"/>
      <c r="FT78" s="158"/>
      <c r="FU78" s="158"/>
      <c r="FV78" s="158"/>
      <c r="FW78" s="158"/>
      <c r="FX78" s="158"/>
      <c r="FY78" s="158"/>
      <c r="FZ78" s="158"/>
      <c r="GA78" s="158"/>
      <c r="GB78" s="158"/>
      <c r="GC78" s="158"/>
      <c r="GD78" s="158"/>
      <c r="GE78" s="158"/>
      <c r="GF78" s="158"/>
      <c r="GG78" s="158"/>
      <c r="GH78" s="158"/>
      <c r="GI78" s="158"/>
      <c r="GJ78" s="158"/>
      <c r="GK78" s="158"/>
      <c r="GL78" s="158"/>
      <c r="GM78" s="158"/>
      <c r="GN78" s="158"/>
      <c r="GO78" s="158"/>
      <c r="GP78" s="158"/>
      <c r="GQ78" s="158"/>
      <c r="GR78" s="158"/>
      <c r="GS78" s="158"/>
      <c r="GT78" s="158"/>
      <c r="GU78" s="158"/>
      <c r="GV78" s="158"/>
      <c r="GW78" s="158"/>
      <c r="GX78" s="158"/>
      <c r="GY78" s="158"/>
      <c r="GZ78" s="158"/>
      <c r="HA78" s="158"/>
      <c r="HB78" s="158"/>
      <c r="HC78" s="158"/>
      <c r="HD78" s="158"/>
      <c r="HE78" s="158"/>
      <c r="HF78" s="158"/>
      <c r="HG78" s="158"/>
      <c r="HH78" s="158"/>
      <c r="HI78" s="158"/>
      <c r="HJ78" s="158"/>
      <c r="HK78" s="158"/>
      <c r="HL78" s="158"/>
      <c r="HM78" s="158"/>
      <c r="HN78" s="158"/>
      <c r="HO78" s="158"/>
      <c r="HP78" s="158"/>
      <c r="HQ78" s="158"/>
      <c r="HR78" s="158"/>
      <c r="HS78" s="158"/>
      <c r="HT78" s="158"/>
      <c r="HU78" s="158"/>
      <c r="HV78" s="158"/>
      <c r="HW78" s="158"/>
      <c r="HX78" s="158"/>
      <c r="HY78" s="158"/>
      <c r="HZ78" s="158"/>
      <c r="IA78" s="158"/>
      <c r="IB78" s="158"/>
      <c r="IC78" s="158"/>
      <c r="ID78" s="158"/>
      <c r="IE78" s="158"/>
      <c r="IF78" s="158"/>
      <c r="IG78" s="158"/>
      <c r="IH78" s="158"/>
      <c r="II78" s="158"/>
      <c r="IJ78" s="158"/>
      <c r="IK78" s="158"/>
      <c r="IL78" s="158"/>
      <c r="IM78" s="158"/>
      <c r="IN78" s="158"/>
      <c r="IO78" s="158"/>
    </row>
    <row r="79" spans="1:249" s="159" customFormat="1" ht="30.75">
      <c r="A79" s="814"/>
      <c r="B79" s="1054"/>
      <c r="C79" s="819" t="s">
        <v>93</v>
      </c>
      <c r="D79" s="525"/>
      <c r="E79" s="527"/>
      <c r="F79" s="1048">
        <f>+'3.1ผลงานคณะ'!F89</f>
        <v>28.6</v>
      </c>
      <c r="G79" s="1048">
        <f>+'3.1ผลงานคณะ'!G89</f>
        <v>0</v>
      </c>
      <c r="H79" s="1048">
        <f>+'3.1ผลงานคณะ'!H89</f>
        <v>0</v>
      </c>
      <c r="I79" s="1048">
        <f>+'3.1ผลงานคณะ'!I89</f>
        <v>0</v>
      </c>
      <c r="J79" s="1048">
        <f>+'3.1ผลงานคณะ'!J89</f>
        <v>0</v>
      </c>
      <c r="K79" s="1048">
        <f>+'3.1ผลงานคณะ'!K89</f>
        <v>28</v>
      </c>
      <c r="L79" s="1048">
        <f>+'3.1ผลงานคณะ'!L89</f>
        <v>0</v>
      </c>
      <c r="M79" s="1048">
        <f>+'3.1ผลงานคณะ'!M89</f>
        <v>0</v>
      </c>
      <c r="N79" s="1048">
        <f>+'3.1ผลงานคณะ'!N89</f>
        <v>0</v>
      </c>
      <c r="O79" s="1048">
        <f>+'3.1ผลงานคณะ'!O89</f>
        <v>0</v>
      </c>
      <c r="P79" s="1048">
        <f>+'3.1ผลงานคณะ'!P89</f>
        <v>0</v>
      </c>
      <c r="Q79" s="1048">
        <f>+'3.1ผลงานคณะ'!Q89</f>
        <v>0</v>
      </c>
      <c r="R79" s="1048">
        <f>+'3.1ผลงานคณะ'!R89</f>
        <v>0</v>
      </c>
      <c r="S79" s="1048">
        <f>+'3.1ผลงานคณะ'!S89</f>
        <v>0</v>
      </c>
      <c r="T79" s="1048">
        <f>+'3.1ผลงานคณะ'!T89</f>
        <v>4.4000000000000004</v>
      </c>
      <c r="U79" s="1048">
        <f>+'3.1ผลงานคณะ'!U89</f>
        <v>0</v>
      </c>
      <c r="V79" s="1048">
        <f>+'3.1ผลงานคณะ'!V89</f>
        <v>0</v>
      </c>
      <c r="W79" s="1048">
        <f>+'3.1ผลงานคณะ'!W89</f>
        <v>0</v>
      </c>
      <c r="X79" s="1048">
        <f>+'3.1ผลงานคณะ'!X89</f>
        <v>0</v>
      </c>
      <c r="Y79" s="1048">
        <f>+'3.1ผลงานคณะ'!Y89</f>
        <v>63.400000000000006</v>
      </c>
      <c r="Z79" s="1048">
        <f>+'3.1ผลงานคณะ'!Z89</f>
        <v>0</v>
      </c>
      <c r="AA79" s="1048">
        <f>+'3.1ผลงานคณะ'!AA89</f>
        <v>0</v>
      </c>
      <c r="AB79" s="1048">
        <f>+'3.1ผลงานคณะ'!AB89</f>
        <v>0</v>
      </c>
      <c r="AC79" s="1048">
        <f>+'3.1ผลงานคณะ'!AC89</f>
        <v>0</v>
      </c>
      <c r="AD79" s="1048">
        <f>+'3.1ผลงานคณะ'!AD89</f>
        <v>27.8</v>
      </c>
      <c r="AE79" s="1048">
        <f>+'3.1ผลงานคณะ'!AE89</f>
        <v>0</v>
      </c>
      <c r="AF79" s="1048">
        <f>+'3.1ผลงานคณะ'!AF89</f>
        <v>0</v>
      </c>
      <c r="AG79" s="1048">
        <f>+'3.1ผลงานคณะ'!AG89</f>
        <v>0</v>
      </c>
      <c r="AH79" s="1048">
        <f>+'3.1ผลงานคณะ'!AH89</f>
        <v>0</v>
      </c>
      <c r="AI79" s="1048">
        <f>+'3.1ผลงานคณะ'!AI89</f>
        <v>27.8</v>
      </c>
      <c r="AJ79" s="1048">
        <f>+'3.1ผลงานคณะ'!AJ89</f>
        <v>0</v>
      </c>
      <c r="AK79" s="1048">
        <f>+'3.1ผลงานคณะ'!AK89</f>
        <v>0</v>
      </c>
      <c r="AL79" s="1048">
        <f>+'3.1ผลงานคณะ'!AL89</f>
        <v>0</v>
      </c>
      <c r="AM79" s="1048">
        <f>+'3.1ผลงานคณะ'!AM89</f>
        <v>0</v>
      </c>
      <c r="AN79" s="1048">
        <f>+'3.1ผลงานคณะ'!AN89</f>
        <v>3.4</v>
      </c>
      <c r="AO79" s="1048">
        <f>+'3.1ผลงานคณะ'!AO89</f>
        <v>0</v>
      </c>
      <c r="AP79" s="1048">
        <f>+'3.1ผลงานคณะ'!AP89</f>
        <v>0</v>
      </c>
      <c r="AQ79" s="1048">
        <f>+'3.1ผลงานคณะ'!AQ89</f>
        <v>0</v>
      </c>
      <c r="AR79" s="1048">
        <f>+'3.1ผลงานคณะ'!AR89</f>
        <v>0</v>
      </c>
      <c r="AS79" s="1048">
        <f>+'3.1ผลงานคณะ'!AS89</f>
        <v>17</v>
      </c>
      <c r="AT79" s="1048">
        <f>+'3.1ผลงานคณะ'!AT89</f>
        <v>0</v>
      </c>
      <c r="AU79" s="1048">
        <f>+'3.1ผลงานคณะ'!AU89</f>
        <v>0</v>
      </c>
      <c r="AV79" s="1048">
        <f>+'3.1ผลงานคณะ'!AV89</f>
        <v>0</v>
      </c>
      <c r="AW79" s="1048">
        <f>+'3.1ผลงานคณะ'!AW89</f>
        <v>0</v>
      </c>
      <c r="AX79" s="1048">
        <f>+'3.1ผลงานคณะ'!AX89</f>
        <v>13.8</v>
      </c>
      <c r="AY79" s="1048">
        <f>+'3.1ผลงานคณะ'!AY89</f>
        <v>0</v>
      </c>
      <c r="AZ79" s="1048">
        <f>+'3.1ผลงานคณะ'!AZ89</f>
        <v>0</v>
      </c>
      <c r="BA79" s="1048">
        <f>+'3.1ผลงานคณะ'!BA89</f>
        <v>0</v>
      </c>
      <c r="BB79" s="1048">
        <f>+'3.1ผลงานคณะ'!BB89</f>
        <v>0</v>
      </c>
      <c r="BC79" s="1083">
        <f>+'3.1ผลงานคณะ'!BC89</f>
        <v>4</v>
      </c>
      <c r="BD79" s="1048">
        <f>+'3.1ผลงานคณะ'!BD89</f>
        <v>0</v>
      </c>
      <c r="BE79" s="1048">
        <f>+'3.1ผลงานคณะ'!BE89</f>
        <v>0</v>
      </c>
      <c r="BF79" s="1048">
        <f>+'3.1ผลงานคณะ'!BF89</f>
        <v>0</v>
      </c>
      <c r="BG79" s="1048">
        <f>+'3.1ผลงานคณะ'!BG89</f>
        <v>0</v>
      </c>
      <c r="BH79" s="1048">
        <f>+'3.1ผลงานคณะ'!BH89</f>
        <v>5.6</v>
      </c>
      <c r="BI79" s="1048">
        <f>+'3.1ผลงานคณะ'!BI89</f>
        <v>0</v>
      </c>
      <c r="BJ79" s="1048">
        <f>+'3.1ผลงานคณะ'!BJ89</f>
        <v>0</v>
      </c>
      <c r="BK79" s="1048">
        <f>+'3.1ผลงานคณะ'!BK89</f>
        <v>0</v>
      </c>
      <c r="BL79" s="583"/>
      <c r="BM79" s="594">
        <f>+BM81+BM83+BM85+BM87+BM89+BM91+BM93+BM95+BM97+BM99+BM101+BM103</f>
        <v>223.8</v>
      </c>
      <c r="BN79" s="216">
        <f>+BM78*100/BM116</f>
        <v>34600</v>
      </c>
      <c r="BO79" s="1299" t="s">
        <v>520</v>
      </c>
      <c r="BP79" s="583"/>
      <c r="BQ79" s="147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8"/>
      <c r="DP79" s="158"/>
      <c r="DQ79" s="158"/>
      <c r="DR79" s="158"/>
      <c r="DS79" s="158"/>
      <c r="DT79" s="158"/>
      <c r="DU79" s="158"/>
      <c r="DV79" s="158"/>
      <c r="DW79" s="158"/>
      <c r="DX79" s="158"/>
      <c r="DY79" s="158"/>
      <c r="DZ79" s="158"/>
      <c r="EA79" s="158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8"/>
      <c r="EN79" s="158"/>
      <c r="EO79" s="158"/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8"/>
      <c r="FC79" s="158"/>
      <c r="FD79" s="158"/>
      <c r="FE79" s="158"/>
      <c r="FF79" s="158"/>
      <c r="FG79" s="158"/>
      <c r="FH79" s="158"/>
      <c r="FI79" s="158"/>
      <c r="FJ79" s="158"/>
      <c r="FK79" s="158"/>
      <c r="FL79" s="158"/>
      <c r="FM79" s="158"/>
      <c r="FN79" s="158"/>
      <c r="FO79" s="158"/>
      <c r="FP79" s="158"/>
      <c r="FQ79" s="158"/>
      <c r="FR79" s="158"/>
      <c r="FS79" s="158"/>
      <c r="FT79" s="158"/>
      <c r="FU79" s="158"/>
      <c r="FV79" s="158"/>
      <c r="FW79" s="158"/>
      <c r="FX79" s="158"/>
      <c r="FY79" s="158"/>
      <c r="FZ79" s="158"/>
      <c r="GA79" s="158"/>
      <c r="GB79" s="158"/>
      <c r="GC79" s="158"/>
      <c r="GD79" s="158"/>
      <c r="GE79" s="158"/>
      <c r="GF79" s="158"/>
      <c r="GG79" s="158"/>
      <c r="GH79" s="158"/>
      <c r="GI79" s="158"/>
      <c r="GJ79" s="158"/>
      <c r="GK79" s="158"/>
      <c r="GL79" s="158"/>
      <c r="GM79" s="158"/>
      <c r="GN79" s="158"/>
      <c r="GO79" s="158"/>
      <c r="GP79" s="158"/>
      <c r="GQ79" s="158"/>
      <c r="GR79" s="158"/>
      <c r="GS79" s="158"/>
      <c r="GT79" s="158"/>
      <c r="GU79" s="158"/>
      <c r="GV79" s="158"/>
      <c r="GW79" s="158"/>
      <c r="GX79" s="158"/>
      <c r="GY79" s="158"/>
      <c r="GZ79" s="158"/>
      <c r="HA79" s="158"/>
      <c r="HB79" s="158"/>
      <c r="HC79" s="158"/>
      <c r="HD79" s="158"/>
      <c r="HE79" s="158"/>
      <c r="HF79" s="158"/>
      <c r="HG79" s="158"/>
      <c r="HH79" s="158"/>
      <c r="HI79" s="158"/>
      <c r="HJ79" s="158"/>
      <c r="HK79" s="158"/>
      <c r="HL79" s="158"/>
      <c r="HM79" s="158"/>
      <c r="HN79" s="158"/>
      <c r="HO79" s="158"/>
      <c r="HP79" s="158"/>
      <c r="HQ79" s="158"/>
      <c r="HR79" s="158"/>
      <c r="HS79" s="158"/>
      <c r="HT79" s="158"/>
      <c r="HU79" s="158"/>
      <c r="HV79" s="158"/>
      <c r="HW79" s="158"/>
      <c r="HX79" s="158"/>
      <c r="HY79" s="158"/>
      <c r="HZ79" s="158"/>
      <c r="IA79" s="158"/>
      <c r="IB79" s="158"/>
      <c r="IC79" s="158"/>
      <c r="ID79" s="158"/>
      <c r="IE79" s="158"/>
      <c r="IF79" s="158"/>
      <c r="IG79" s="158"/>
      <c r="IH79" s="158"/>
      <c r="II79" s="158"/>
      <c r="IJ79" s="158"/>
      <c r="IK79" s="158"/>
      <c r="IL79" s="158"/>
      <c r="IM79" s="158"/>
      <c r="IN79" s="158"/>
      <c r="IO79" s="158"/>
    </row>
    <row r="80" spans="1:249" s="159" customFormat="1" ht="72">
      <c r="A80" s="814"/>
      <c r="B80" s="1054"/>
      <c r="C80" s="820" t="s">
        <v>155</v>
      </c>
      <c r="D80" s="525"/>
      <c r="E80" s="523" t="s">
        <v>181</v>
      </c>
      <c r="F80" s="1048">
        <f>+'3.1ผลงานคณะ'!F90</f>
        <v>0</v>
      </c>
      <c r="G80" s="1048">
        <f>+'3.1ผลงานคณะ'!G90</f>
        <v>0</v>
      </c>
      <c r="H80" s="1048">
        <f>+'3.1ผลงานคณะ'!H90</f>
        <v>0</v>
      </c>
      <c r="I80" s="1048">
        <f>+'3.1ผลงานคณะ'!I90</f>
        <v>0</v>
      </c>
      <c r="J80" s="1048">
        <f>+'3.1ผลงานคณะ'!J90</f>
        <v>0</v>
      </c>
      <c r="K80" s="1083">
        <f>+'3.1ผลงานคณะ'!K90</f>
        <v>8</v>
      </c>
      <c r="L80" s="1048">
        <f>+'3.1ผลงานคณะ'!L90</f>
        <v>0</v>
      </c>
      <c r="M80" s="1048">
        <f>+'3.1ผลงานคณะ'!M90</f>
        <v>0</v>
      </c>
      <c r="N80" s="1048">
        <f>+'3.1ผลงานคณะ'!N90</f>
        <v>0</v>
      </c>
      <c r="O80" s="1048">
        <f>+'3.1ผลงานคณะ'!O90</f>
        <v>0</v>
      </c>
      <c r="P80" s="1048">
        <f>+'3.1ผลงานคณะ'!P90</f>
        <v>0</v>
      </c>
      <c r="Q80" s="1048">
        <f>+'3.1ผลงานคณะ'!Q90</f>
        <v>0</v>
      </c>
      <c r="R80" s="1048">
        <f>+'3.1ผลงานคณะ'!R90</f>
        <v>0</v>
      </c>
      <c r="S80" s="1048">
        <f>+'3.1ผลงานคณะ'!S90</f>
        <v>0</v>
      </c>
      <c r="T80" s="1083">
        <f>+'3.1ผลงานคณะ'!T90</f>
        <v>8</v>
      </c>
      <c r="U80" s="1048">
        <f>+'3.1ผลงานคณะ'!U90</f>
        <v>0</v>
      </c>
      <c r="V80" s="1048">
        <f>+'3.1ผลงานคณะ'!V90</f>
        <v>0</v>
      </c>
      <c r="W80" s="1048">
        <f>+'3.1ผลงานคณะ'!W90</f>
        <v>0</v>
      </c>
      <c r="X80" s="1048">
        <f>+'3.1ผลงานคณะ'!X90</f>
        <v>0</v>
      </c>
      <c r="Y80" s="1048">
        <f>+'3.1ผลงานคณะ'!Y90</f>
        <v>14</v>
      </c>
      <c r="Z80" s="1048">
        <f>+'3.1ผลงานคณะ'!Z90</f>
        <v>0</v>
      </c>
      <c r="AA80" s="1048">
        <f>+'3.1ผลงานคณะ'!AA90</f>
        <v>0</v>
      </c>
      <c r="AB80" s="1048">
        <f>+'3.1ผลงานคณะ'!AB90</f>
        <v>0</v>
      </c>
      <c r="AC80" s="1048">
        <f>+'3.1ผลงานคณะ'!AC90</f>
        <v>0</v>
      </c>
      <c r="AD80" s="1048">
        <f>+'3.1ผลงานคณะ'!AD90</f>
        <v>32</v>
      </c>
      <c r="AE80" s="1048">
        <f>+'3.1ผลงานคณะ'!AE90</f>
        <v>0</v>
      </c>
      <c r="AF80" s="1048">
        <f>+'3.1ผลงานคณะ'!AF90</f>
        <v>0</v>
      </c>
      <c r="AG80" s="1048">
        <f>+'3.1ผลงานคณะ'!AG90</f>
        <v>0</v>
      </c>
      <c r="AH80" s="1048">
        <f>+'3.1ผลงานคณะ'!AH90</f>
        <v>0</v>
      </c>
      <c r="AI80" s="1083">
        <f>+'3.1ผลงานคณะ'!AI90</f>
        <v>14</v>
      </c>
      <c r="AJ80" s="1048">
        <f>+'3.1ผลงานคณะ'!AJ90</f>
        <v>0</v>
      </c>
      <c r="AK80" s="1048">
        <f>+'3.1ผลงานคณะ'!AK90</f>
        <v>0</v>
      </c>
      <c r="AL80" s="1048">
        <f>+'3.1ผลงานคณะ'!AL90</f>
        <v>0</v>
      </c>
      <c r="AM80" s="1048">
        <f>+'3.1ผลงานคณะ'!AM90</f>
        <v>0</v>
      </c>
      <c r="AN80" s="1083">
        <f>+'3.1ผลงานคณะ'!AN90</f>
        <v>2</v>
      </c>
      <c r="AO80" s="1048">
        <f>+'3.1ผลงานคณะ'!AO90</f>
        <v>0</v>
      </c>
      <c r="AP80" s="1048">
        <f>+'3.1ผลงานคณะ'!AP90</f>
        <v>0</v>
      </c>
      <c r="AQ80" s="1048">
        <f>+'3.1ผลงานคณะ'!AQ90</f>
        <v>0</v>
      </c>
      <c r="AR80" s="1048">
        <f>+'3.1ผลงานคณะ'!AR90</f>
        <v>0</v>
      </c>
      <c r="AS80" s="1048">
        <f>+'3.1ผลงานคณะ'!AS90</f>
        <v>2</v>
      </c>
      <c r="AT80" s="1048">
        <f>+'3.1ผลงานคณะ'!AT90</f>
        <v>0</v>
      </c>
      <c r="AU80" s="1048">
        <f>+'3.1ผลงานคณะ'!AU90</f>
        <v>0</v>
      </c>
      <c r="AV80" s="1048">
        <f>+'3.1ผลงานคณะ'!AV90</f>
        <v>0</v>
      </c>
      <c r="AW80" s="1048">
        <f>+'3.1ผลงานคณะ'!AW90</f>
        <v>0</v>
      </c>
      <c r="AX80" s="1048">
        <f>+'3.1ผลงานคณะ'!AX90</f>
        <v>0</v>
      </c>
      <c r="AY80" s="1048">
        <f>+'3.1ผลงานคณะ'!AY90</f>
        <v>0</v>
      </c>
      <c r="AZ80" s="1048">
        <f>+'3.1ผลงานคณะ'!AZ90</f>
        <v>0</v>
      </c>
      <c r="BA80" s="1048">
        <f>+'3.1ผลงานคณะ'!BA90</f>
        <v>0</v>
      </c>
      <c r="BB80" s="1048">
        <f>+'3.1ผลงานคณะ'!BB90</f>
        <v>0</v>
      </c>
      <c r="BC80" s="1083">
        <f>+'3.1ผลงานคณะ'!BC90</f>
        <v>1</v>
      </c>
      <c r="BD80" s="1048">
        <f>+'3.1ผลงานคณะ'!BD90</f>
        <v>0</v>
      </c>
      <c r="BE80" s="1048">
        <f>+'3.1ผลงานคณะ'!BE90</f>
        <v>0</v>
      </c>
      <c r="BF80" s="1048">
        <f>+'3.1ผลงานคณะ'!BF90</f>
        <v>0</v>
      </c>
      <c r="BG80" s="1048">
        <f>+'3.1ผลงานคณะ'!BG90</f>
        <v>0</v>
      </c>
      <c r="BH80" s="1083">
        <f>+'3.1ผลงานคณะ'!BH90</f>
        <v>2</v>
      </c>
      <c r="BI80" s="1048">
        <f>+'3.1ผลงานคณะ'!BI90</f>
        <v>0</v>
      </c>
      <c r="BJ80" s="1048">
        <f>+'3.1ผลงานคณะ'!BJ90</f>
        <v>0</v>
      </c>
      <c r="BK80" s="1048">
        <f>+'3.1ผลงานคณะ'!BK90</f>
        <v>0</v>
      </c>
      <c r="BL80" s="583"/>
      <c r="BM80" s="1190">
        <f>+SUM(F80,K80,T80,Y80,AD80,AI80,AN80,AS80,AX80,BC80,BH80)</f>
        <v>83</v>
      </c>
      <c r="BO80" s="583"/>
      <c r="BP80" s="583"/>
      <c r="BQ80" s="147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  <c r="DT80" s="158"/>
      <c r="DU80" s="158"/>
      <c r="DV80" s="158"/>
      <c r="DW80" s="158"/>
      <c r="DX80" s="158"/>
      <c r="DY80" s="158"/>
      <c r="DZ80" s="158"/>
      <c r="EA80" s="158"/>
      <c r="EB80" s="158"/>
      <c r="EC80" s="158"/>
      <c r="ED80" s="158"/>
      <c r="EE80" s="158"/>
      <c r="EF80" s="158"/>
      <c r="EG80" s="158"/>
      <c r="EH80" s="158"/>
      <c r="EI80" s="158"/>
      <c r="EJ80" s="158"/>
      <c r="EK80" s="158"/>
      <c r="EL80" s="158"/>
      <c r="EM80" s="158"/>
      <c r="EN80" s="158"/>
      <c r="EO80" s="158"/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/>
      <c r="FI80" s="158"/>
      <c r="FJ80" s="158"/>
      <c r="FK80" s="158"/>
      <c r="FL80" s="158"/>
      <c r="FM80" s="158"/>
      <c r="FN80" s="158"/>
      <c r="FO80" s="158"/>
      <c r="FP80" s="158"/>
      <c r="FQ80" s="158"/>
      <c r="FR80" s="158"/>
      <c r="FS80" s="158"/>
      <c r="FT80" s="158"/>
      <c r="FU80" s="158"/>
      <c r="FV80" s="158"/>
      <c r="FW80" s="158"/>
      <c r="FX80" s="158"/>
      <c r="FY80" s="158"/>
      <c r="FZ80" s="158"/>
      <c r="GA80" s="158"/>
      <c r="GB80" s="158"/>
      <c r="GC80" s="158"/>
      <c r="GD80" s="158"/>
      <c r="GE80" s="158"/>
      <c r="GF80" s="158"/>
      <c r="GG80" s="158"/>
      <c r="GH80" s="158"/>
      <c r="GI80" s="158"/>
      <c r="GJ80" s="158"/>
      <c r="GK80" s="158"/>
      <c r="GL80" s="158"/>
      <c r="GM80" s="158"/>
      <c r="GN80" s="158"/>
      <c r="GO80" s="158"/>
      <c r="GP80" s="158"/>
      <c r="GQ80" s="158"/>
      <c r="GR80" s="158"/>
      <c r="GS80" s="158"/>
      <c r="GT80" s="158"/>
      <c r="GU80" s="158"/>
      <c r="GV80" s="158"/>
      <c r="GW80" s="158"/>
      <c r="GX80" s="158"/>
      <c r="GY80" s="158"/>
      <c r="GZ80" s="158"/>
      <c r="HA80" s="158"/>
      <c r="HB80" s="158"/>
      <c r="HC80" s="158"/>
      <c r="HD80" s="158"/>
      <c r="HE80" s="158"/>
      <c r="HF80" s="158"/>
      <c r="HG80" s="158"/>
      <c r="HH80" s="158"/>
      <c r="HI80" s="158"/>
      <c r="HJ80" s="158"/>
      <c r="HK80" s="158"/>
      <c r="HL80" s="158"/>
      <c r="HM80" s="158"/>
      <c r="HN80" s="158"/>
      <c r="HO80" s="158"/>
      <c r="HP80" s="158"/>
      <c r="HQ80" s="158"/>
      <c r="HR80" s="158"/>
      <c r="HS80" s="158"/>
      <c r="HT80" s="158"/>
      <c r="HU80" s="158"/>
      <c r="HV80" s="158"/>
      <c r="HW80" s="158"/>
      <c r="HX80" s="158"/>
      <c r="HY80" s="158"/>
      <c r="HZ80" s="158"/>
      <c r="IA80" s="158"/>
      <c r="IB80" s="158"/>
      <c r="IC80" s="158"/>
      <c r="ID80" s="158"/>
      <c r="IE80" s="158"/>
      <c r="IF80" s="158"/>
      <c r="IG80" s="158"/>
      <c r="IH80" s="158"/>
      <c r="II80" s="158"/>
      <c r="IJ80" s="158"/>
      <c r="IK80" s="158"/>
      <c r="IL80" s="158"/>
      <c r="IM80" s="158"/>
      <c r="IN80" s="158"/>
      <c r="IO80" s="158"/>
    </row>
    <row r="81" spans="1:249" s="159" customFormat="1" ht="30.75">
      <c r="A81" s="814"/>
      <c r="B81" s="1054"/>
      <c r="C81" s="821" t="s">
        <v>94</v>
      </c>
      <c r="D81" s="525"/>
      <c r="E81" s="527"/>
      <c r="F81" s="1048">
        <f>+'3.1ผลงานคณะ'!F91</f>
        <v>0</v>
      </c>
      <c r="G81" s="1048">
        <f>+'3.1ผลงานคณะ'!G91</f>
        <v>0</v>
      </c>
      <c r="H81" s="1048">
        <f>+'3.1ผลงานคณะ'!H91</f>
        <v>0</v>
      </c>
      <c r="I81" s="1048">
        <f>+'3.1ผลงานคณะ'!I91</f>
        <v>0</v>
      </c>
      <c r="J81" s="1048">
        <f>+'3.1ผลงานคณะ'!J91</f>
        <v>0</v>
      </c>
      <c r="K81" s="1048">
        <f>+'3.1ผลงานคณะ'!K91</f>
        <v>1.6</v>
      </c>
      <c r="L81" s="1048">
        <f>+'3.1ผลงานคณะ'!L91</f>
        <v>0</v>
      </c>
      <c r="M81" s="1048">
        <f>+'3.1ผลงานคณะ'!M91</f>
        <v>0</v>
      </c>
      <c r="N81" s="1048">
        <f>+'3.1ผลงานคณะ'!N91</f>
        <v>0</v>
      </c>
      <c r="O81" s="1048">
        <f>+'3.1ผลงานคณะ'!O91</f>
        <v>0</v>
      </c>
      <c r="P81" s="1048">
        <f>+'3.1ผลงานคณะ'!P91</f>
        <v>0</v>
      </c>
      <c r="Q81" s="1048">
        <f>+'3.1ผลงานคณะ'!Q91</f>
        <v>0</v>
      </c>
      <c r="R81" s="1048">
        <f>+'3.1ผลงานคณะ'!R91</f>
        <v>0</v>
      </c>
      <c r="S81" s="1048">
        <f>+'3.1ผลงานคณะ'!S91</f>
        <v>0</v>
      </c>
      <c r="T81" s="1048">
        <f>+'3.1ผลงานคณะ'!T91</f>
        <v>1.6</v>
      </c>
      <c r="U81" s="1048">
        <f>+'3.1ผลงานคณะ'!U91</f>
        <v>0</v>
      </c>
      <c r="V81" s="1048">
        <f>+'3.1ผลงานคณะ'!V91</f>
        <v>0</v>
      </c>
      <c r="W81" s="1048">
        <f>+'3.1ผลงานคณะ'!W91</f>
        <v>0</v>
      </c>
      <c r="X81" s="1048">
        <f>+'3.1ผลงานคณะ'!X91</f>
        <v>0</v>
      </c>
      <c r="Y81" s="1048">
        <f>+'3.1ผลงานคณะ'!Y91</f>
        <v>2.8000000000000003</v>
      </c>
      <c r="Z81" s="1048">
        <f>+'3.1ผลงานคณะ'!Z91</f>
        <v>0</v>
      </c>
      <c r="AA81" s="1048">
        <f>+'3.1ผลงานคณะ'!AA91</f>
        <v>0</v>
      </c>
      <c r="AB81" s="1048">
        <f>+'3.1ผลงานคณะ'!AB91</f>
        <v>0</v>
      </c>
      <c r="AC81" s="1048">
        <f>+'3.1ผลงานคณะ'!AC91</f>
        <v>0</v>
      </c>
      <c r="AD81" s="1048">
        <f>+'3.1ผลงานคณะ'!AD91</f>
        <v>6.4</v>
      </c>
      <c r="AE81" s="1048">
        <f>+'3.1ผลงานคณะ'!AE91</f>
        <v>0</v>
      </c>
      <c r="AF81" s="1048">
        <f>+'3.1ผลงานคณะ'!AF91</f>
        <v>0</v>
      </c>
      <c r="AG81" s="1048">
        <f>+'3.1ผลงานคณะ'!AG91</f>
        <v>0</v>
      </c>
      <c r="AH81" s="1048">
        <f>+'3.1ผลงานคณะ'!AH91</f>
        <v>0</v>
      </c>
      <c r="AI81" s="1048">
        <f>+'3.1ผลงานคณะ'!AI91</f>
        <v>2.8000000000000003</v>
      </c>
      <c r="AJ81" s="1048">
        <f>+'3.1ผลงานคณะ'!AJ91</f>
        <v>0</v>
      </c>
      <c r="AK81" s="1048">
        <f>+'3.1ผลงานคณะ'!AK91</f>
        <v>0</v>
      </c>
      <c r="AL81" s="1048">
        <f>+'3.1ผลงานคณะ'!AL91</f>
        <v>0</v>
      </c>
      <c r="AM81" s="1048">
        <f>+'3.1ผลงานคณะ'!AM91</f>
        <v>0</v>
      </c>
      <c r="AN81" s="1048">
        <f>+'3.1ผลงานคณะ'!AN91</f>
        <v>0.4</v>
      </c>
      <c r="AO81" s="1048">
        <f>+'3.1ผลงานคณะ'!AO91</f>
        <v>0</v>
      </c>
      <c r="AP81" s="1048">
        <f>+'3.1ผลงานคณะ'!AP91</f>
        <v>0</v>
      </c>
      <c r="AQ81" s="1048">
        <f>+'3.1ผลงานคณะ'!AQ91</f>
        <v>0</v>
      </c>
      <c r="AR81" s="1048">
        <f>+'3.1ผลงานคณะ'!AR91</f>
        <v>0</v>
      </c>
      <c r="AS81" s="1048">
        <f>+'3.1ผลงานคณะ'!AS91</f>
        <v>0.4</v>
      </c>
      <c r="AT81" s="1048">
        <f>+'3.1ผลงานคณะ'!AT91</f>
        <v>0</v>
      </c>
      <c r="AU81" s="1048">
        <f>+'3.1ผลงานคณะ'!AU91</f>
        <v>0</v>
      </c>
      <c r="AV81" s="1048">
        <f>+'3.1ผลงานคณะ'!AV91</f>
        <v>0</v>
      </c>
      <c r="AW81" s="1048">
        <f>+'3.1ผลงานคณะ'!AW91</f>
        <v>0</v>
      </c>
      <c r="AX81" s="1048">
        <f>+'3.1ผลงานคณะ'!AX91</f>
        <v>0</v>
      </c>
      <c r="AY81" s="1048">
        <f>+'3.1ผลงานคณะ'!AY91</f>
        <v>0</v>
      </c>
      <c r="AZ81" s="1048">
        <f>+'3.1ผลงานคณะ'!AZ91</f>
        <v>0</v>
      </c>
      <c r="BA81" s="1048">
        <f>+'3.1ผลงานคณะ'!BA91</f>
        <v>0</v>
      </c>
      <c r="BB81" s="1048">
        <f>+'3.1ผลงานคณะ'!BB91</f>
        <v>0</v>
      </c>
      <c r="BC81" s="1048">
        <f>+'3.1ผลงานคณะ'!BC91</f>
        <v>0.2</v>
      </c>
      <c r="BD81" s="1048">
        <f>+'3.1ผลงานคณะ'!BD91</f>
        <v>0</v>
      </c>
      <c r="BE81" s="1048">
        <f>+'3.1ผลงานคณะ'!BE91</f>
        <v>0</v>
      </c>
      <c r="BF81" s="1048">
        <f>+'3.1ผลงานคณะ'!BF91</f>
        <v>0</v>
      </c>
      <c r="BG81" s="1048">
        <f>+'3.1ผลงานคณะ'!BG91</f>
        <v>0</v>
      </c>
      <c r="BH81" s="1048">
        <f>+'3.1ผลงานคณะ'!BH91</f>
        <v>0.4</v>
      </c>
      <c r="BI81" s="1048">
        <f>+'3.1ผลงานคณะ'!BI91</f>
        <v>0</v>
      </c>
      <c r="BJ81" s="1048">
        <f>+'3.1ผลงานคณะ'!BJ91</f>
        <v>0</v>
      </c>
      <c r="BK81" s="1048">
        <f>+'3.1ผลงานคณะ'!BK91</f>
        <v>0</v>
      </c>
      <c r="BL81" s="583"/>
      <c r="BM81" s="216">
        <f>+BM80*0.2</f>
        <v>16.600000000000001</v>
      </c>
      <c r="BN81" s="587"/>
      <c r="BO81" s="583"/>
      <c r="BP81" s="583"/>
      <c r="BQ81" s="147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8"/>
      <c r="FG81" s="158"/>
      <c r="FH81" s="158"/>
      <c r="FI81" s="158"/>
      <c r="FJ81" s="158"/>
      <c r="FK81" s="158"/>
      <c r="FL81" s="158"/>
      <c r="FM81" s="158"/>
      <c r="FN81" s="158"/>
      <c r="FO81" s="158"/>
      <c r="FP81" s="158"/>
      <c r="FQ81" s="158"/>
      <c r="FR81" s="158"/>
      <c r="FS81" s="158"/>
      <c r="FT81" s="158"/>
      <c r="FU81" s="158"/>
      <c r="FV81" s="158"/>
      <c r="FW81" s="158"/>
      <c r="FX81" s="158"/>
      <c r="FY81" s="158"/>
      <c r="FZ81" s="158"/>
      <c r="GA81" s="158"/>
      <c r="GB81" s="158"/>
      <c r="GC81" s="158"/>
      <c r="GD81" s="158"/>
      <c r="GE81" s="158"/>
      <c r="GF81" s="158"/>
      <c r="GG81" s="158"/>
      <c r="GH81" s="158"/>
      <c r="GI81" s="158"/>
      <c r="GJ81" s="158"/>
      <c r="GK81" s="158"/>
      <c r="GL81" s="158"/>
      <c r="GM81" s="158"/>
      <c r="GN81" s="158"/>
      <c r="GO81" s="158"/>
      <c r="GP81" s="158"/>
      <c r="GQ81" s="158"/>
      <c r="GR81" s="158"/>
      <c r="GS81" s="158"/>
      <c r="GT81" s="158"/>
      <c r="GU81" s="158"/>
      <c r="GV81" s="158"/>
      <c r="GW81" s="158"/>
      <c r="GX81" s="158"/>
      <c r="GY81" s="158"/>
      <c r="GZ81" s="158"/>
      <c r="HA81" s="158"/>
      <c r="HB81" s="158"/>
      <c r="HC81" s="158"/>
      <c r="HD81" s="158"/>
      <c r="HE81" s="158"/>
      <c r="HF81" s="158"/>
      <c r="HG81" s="158"/>
      <c r="HH81" s="158"/>
      <c r="HI81" s="158"/>
      <c r="HJ81" s="158"/>
      <c r="HK81" s="158"/>
      <c r="HL81" s="158"/>
      <c r="HM81" s="158"/>
      <c r="HN81" s="158"/>
      <c r="HO81" s="158"/>
      <c r="HP81" s="158"/>
      <c r="HQ81" s="158"/>
      <c r="HR81" s="158"/>
      <c r="HS81" s="158"/>
      <c r="HT81" s="158"/>
      <c r="HU81" s="158"/>
      <c r="HV81" s="158"/>
      <c r="HW81" s="158"/>
      <c r="HX81" s="158"/>
      <c r="HY81" s="158"/>
      <c r="HZ81" s="158"/>
      <c r="IA81" s="158"/>
      <c r="IB81" s="158"/>
      <c r="IC81" s="158"/>
      <c r="ID81" s="158"/>
      <c r="IE81" s="158"/>
      <c r="IF81" s="158"/>
      <c r="IG81" s="158"/>
      <c r="IH81" s="158"/>
      <c r="II81" s="158"/>
      <c r="IJ81" s="158"/>
      <c r="IK81" s="158"/>
      <c r="IL81" s="158"/>
      <c r="IM81" s="158"/>
      <c r="IN81" s="158"/>
      <c r="IO81" s="158"/>
    </row>
    <row r="82" spans="1:249" s="159" customFormat="1" ht="171" customHeight="1">
      <c r="A82" s="814"/>
      <c r="B82" s="1054"/>
      <c r="C82" s="820" t="s">
        <v>156</v>
      </c>
      <c r="D82" s="525"/>
      <c r="E82" s="523" t="s">
        <v>181</v>
      </c>
      <c r="F82" s="1083">
        <f>+'3.1ผลงานคณะ'!F92</f>
        <v>3</v>
      </c>
      <c r="G82" s="1048">
        <f>+'3.1ผลงานคณะ'!G92</f>
        <v>0</v>
      </c>
      <c r="H82" s="1048">
        <f>+'3.1ผลงานคณะ'!H92</f>
        <v>0</v>
      </c>
      <c r="I82" s="1048">
        <f>+'3.1ผลงานคณะ'!I92</f>
        <v>0</v>
      </c>
      <c r="J82" s="1048">
        <f>+'3.1ผลงานคณะ'!J92</f>
        <v>0</v>
      </c>
      <c r="K82" s="1048">
        <f>+'3.1ผลงานคณะ'!K92</f>
        <v>0</v>
      </c>
      <c r="L82" s="1048">
        <f>+'3.1ผลงานคณะ'!L92</f>
        <v>0</v>
      </c>
      <c r="M82" s="1048">
        <f>+'3.1ผลงานคณะ'!M92</f>
        <v>0</v>
      </c>
      <c r="N82" s="1048">
        <f>+'3.1ผลงานคณะ'!N92</f>
        <v>0</v>
      </c>
      <c r="O82" s="1048">
        <f>+'3.1ผลงานคณะ'!O92</f>
        <v>0</v>
      </c>
      <c r="P82" s="1048">
        <f>+'3.1ผลงานคณะ'!P92</f>
        <v>0</v>
      </c>
      <c r="Q82" s="1048">
        <f>+'3.1ผลงานคณะ'!Q92</f>
        <v>0</v>
      </c>
      <c r="R82" s="1048">
        <f>+'3.1ผลงานคณะ'!R92</f>
        <v>0</v>
      </c>
      <c r="S82" s="1048">
        <f>+'3.1ผลงานคณะ'!S92</f>
        <v>0</v>
      </c>
      <c r="T82" s="1048">
        <f>+'3.1ผลงานคณะ'!T92</f>
        <v>0</v>
      </c>
      <c r="U82" s="1048">
        <f>+'3.1ผลงานคณะ'!U92</f>
        <v>0</v>
      </c>
      <c r="V82" s="1048">
        <f>+'3.1ผลงานคณะ'!V92</f>
        <v>0</v>
      </c>
      <c r="W82" s="1048">
        <f>+'3.1ผลงานคณะ'!W92</f>
        <v>0</v>
      </c>
      <c r="X82" s="1048">
        <f>+'3.1ผลงานคณะ'!X92</f>
        <v>0</v>
      </c>
      <c r="Y82" s="1048">
        <f>+'3.1ผลงานคณะ'!Y92</f>
        <v>22</v>
      </c>
      <c r="Z82" s="1048">
        <f>+'3.1ผลงานคณะ'!Z92</f>
        <v>0</v>
      </c>
      <c r="AA82" s="1048">
        <f>+'3.1ผลงานคณะ'!AA92</f>
        <v>0</v>
      </c>
      <c r="AB82" s="1048">
        <f>+'3.1ผลงานคณะ'!AB92</f>
        <v>0</v>
      </c>
      <c r="AC82" s="1048">
        <f>+'3.1ผลงานคณะ'!AC92</f>
        <v>0</v>
      </c>
      <c r="AD82" s="1048">
        <f>+'3.1ผลงานคณะ'!AD92</f>
        <v>14</v>
      </c>
      <c r="AE82" s="1048">
        <f>+'3.1ผลงานคณะ'!AE92</f>
        <v>0</v>
      </c>
      <c r="AF82" s="1048">
        <f>+'3.1ผลงานคณะ'!AF92</f>
        <v>0</v>
      </c>
      <c r="AG82" s="1048">
        <f>+'3.1ผลงานคณะ'!AG92</f>
        <v>0</v>
      </c>
      <c r="AH82" s="1048">
        <f>+'3.1ผลงานคณะ'!AH92</f>
        <v>0</v>
      </c>
      <c r="AI82" s="1083">
        <f>+'3.1ผลงานคณะ'!AI92</f>
        <v>2</v>
      </c>
      <c r="AJ82" s="1048">
        <f>+'3.1ผลงานคณะ'!AJ92</f>
        <v>0</v>
      </c>
      <c r="AK82" s="1048">
        <f>+'3.1ผลงานคณะ'!AK92</f>
        <v>0</v>
      </c>
      <c r="AL82" s="1048">
        <f>+'3.1ผลงานคณะ'!AL92</f>
        <v>0</v>
      </c>
      <c r="AM82" s="1048">
        <f>+'3.1ผลงานคณะ'!AM92</f>
        <v>0</v>
      </c>
      <c r="AN82" s="1048">
        <f>+'3.1ผลงานคณะ'!AN92</f>
        <v>0</v>
      </c>
      <c r="AO82" s="1048">
        <f>+'3.1ผลงานคณะ'!AO92</f>
        <v>0</v>
      </c>
      <c r="AP82" s="1048">
        <f>+'3.1ผลงานคณะ'!AP92</f>
        <v>0</v>
      </c>
      <c r="AQ82" s="1048">
        <f>+'3.1ผลงานคณะ'!AQ92</f>
        <v>0</v>
      </c>
      <c r="AR82" s="1048">
        <f>+'3.1ผลงานคณะ'!AR92</f>
        <v>0</v>
      </c>
      <c r="AS82" s="1048">
        <f>+'3.1ผลงานคณะ'!AS92</f>
        <v>3</v>
      </c>
      <c r="AT82" s="1048">
        <f>+'3.1ผลงานคณะ'!AT92</f>
        <v>0</v>
      </c>
      <c r="AU82" s="1048">
        <f>+'3.1ผลงานคณะ'!AU92</f>
        <v>0</v>
      </c>
      <c r="AV82" s="1048">
        <f>+'3.1ผลงานคณะ'!AV92</f>
        <v>0</v>
      </c>
      <c r="AW82" s="1048">
        <f>+'3.1ผลงานคณะ'!AW92</f>
        <v>0</v>
      </c>
      <c r="AX82" s="1083">
        <f>+'3.1ผลงานคณะ'!AX92</f>
        <v>4</v>
      </c>
      <c r="AY82" s="1048">
        <f>+'3.1ผลงานคณะ'!AY92</f>
        <v>0</v>
      </c>
      <c r="AZ82" s="1048">
        <f>+'3.1ผลงานคณะ'!AZ92</f>
        <v>0</v>
      </c>
      <c r="BA82" s="1048">
        <f>+'3.1ผลงานคณะ'!BA92</f>
        <v>0</v>
      </c>
      <c r="BB82" s="1048">
        <f>+'3.1ผลงานคณะ'!BB92</f>
        <v>0</v>
      </c>
      <c r="BC82" s="1048">
        <f>+'3.1ผลงานคณะ'!BC92</f>
        <v>0</v>
      </c>
      <c r="BD82" s="1048">
        <f>+'3.1ผลงานคณะ'!BD92</f>
        <v>0</v>
      </c>
      <c r="BE82" s="1048">
        <f>+'3.1ผลงานคณะ'!BE92</f>
        <v>0</v>
      </c>
      <c r="BF82" s="1048">
        <f>+'3.1ผลงานคณะ'!BF92</f>
        <v>0</v>
      </c>
      <c r="BG82" s="1048">
        <f>+'3.1ผลงานคณะ'!BG92</f>
        <v>0</v>
      </c>
      <c r="BH82" s="1083">
        <f>+'3.1ผลงานคณะ'!BH92</f>
        <v>1</v>
      </c>
      <c r="BI82" s="1048">
        <f>+'3.1ผลงานคณะ'!BI92</f>
        <v>0</v>
      </c>
      <c r="BJ82" s="1048">
        <f>+'3.1ผลงานคณะ'!BJ92</f>
        <v>0</v>
      </c>
      <c r="BK82" s="1048">
        <f>+'3.1ผลงานคณะ'!BK92</f>
        <v>0</v>
      </c>
      <c r="BL82" s="583"/>
      <c r="BM82" s="1190">
        <f>+SUM(F82,K82,T82,Y82,AD82,AI82,AN82,AS82,AX82,BC82,BH82)</f>
        <v>49</v>
      </c>
      <c r="BN82" s="587"/>
      <c r="BO82" s="583"/>
      <c r="BP82" s="583"/>
      <c r="BQ82" s="147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  <c r="FF82" s="158"/>
      <c r="FG82" s="158"/>
      <c r="FH82" s="158"/>
      <c r="FI82" s="158"/>
      <c r="FJ82" s="158"/>
      <c r="FK82" s="158"/>
      <c r="FL82" s="158"/>
      <c r="FM82" s="158"/>
      <c r="FN82" s="158"/>
      <c r="FO82" s="158"/>
      <c r="FP82" s="158"/>
      <c r="FQ82" s="158"/>
      <c r="FR82" s="158"/>
      <c r="FS82" s="158"/>
      <c r="FT82" s="158"/>
      <c r="FU82" s="158"/>
      <c r="FV82" s="158"/>
      <c r="FW82" s="158"/>
      <c r="FX82" s="158"/>
      <c r="FY82" s="158"/>
      <c r="FZ82" s="158"/>
      <c r="GA82" s="158"/>
      <c r="GB82" s="158"/>
      <c r="GC82" s="158"/>
      <c r="GD82" s="158"/>
      <c r="GE82" s="158"/>
      <c r="GF82" s="158"/>
      <c r="GG82" s="158"/>
      <c r="GH82" s="158"/>
      <c r="GI82" s="158"/>
      <c r="GJ82" s="158"/>
      <c r="GK82" s="158"/>
      <c r="GL82" s="158"/>
      <c r="GM82" s="158"/>
      <c r="GN82" s="158"/>
      <c r="GO82" s="158"/>
      <c r="GP82" s="158"/>
      <c r="GQ82" s="158"/>
      <c r="GR82" s="158"/>
      <c r="GS82" s="158"/>
      <c r="GT82" s="158"/>
      <c r="GU82" s="158"/>
      <c r="GV82" s="158"/>
      <c r="GW82" s="158"/>
      <c r="GX82" s="158"/>
      <c r="GY82" s="158"/>
      <c r="GZ82" s="158"/>
      <c r="HA82" s="158"/>
      <c r="HB82" s="158"/>
      <c r="HC82" s="158"/>
      <c r="HD82" s="158"/>
      <c r="HE82" s="158"/>
      <c r="HF82" s="158"/>
      <c r="HG82" s="158"/>
      <c r="HH82" s="158"/>
      <c r="HI82" s="158"/>
      <c r="HJ82" s="158"/>
      <c r="HK82" s="158"/>
      <c r="HL82" s="158"/>
      <c r="HM82" s="158"/>
      <c r="HN82" s="158"/>
      <c r="HO82" s="158"/>
      <c r="HP82" s="158"/>
      <c r="HQ82" s="158"/>
      <c r="HR82" s="158"/>
      <c r="HS82" s="158"/>
      <c r="HT82" s="158"/>
      <c r="HU82" s="158"/>
      <c r="HV82" s="158"/>
      <c r="HW82" s="158"/>
      <c r="HX82" s="158"/>
      <c r="HY82" s="158"/>
      <c r="HZ82" s="158"/>
      <c r="IA82" s="158"/>
      <c r="IB82" s="158"/>
      <c r="IC82" s="158"/>
      <c r="ID82" s="158"/>
      <c r="IE82" s="158"/>
      <c r="IF82" s="158"/>
      <c r="IG82" s="158"/>
      <c r="IH82" s="158"/>
      <c r="II82" s="158"/>
      <c r="IJ82" s="158"/>
      <c r="IK82" s="158"/>
      <c r="IL82" s="158"/>
      <c r="IM82" s="158"/>
      <c r="IN82" s="158"/>
      <c r="IO82" s="158"/>
    </row>
    <row r="83" spans="1:249" s="159" customFormat="1" ht="30.75">
      <c r="A83" s="814"/>
      <c r="B83" s="1054"/>
      <c r="C83" s="821" t="s">
        <v>94</v>
      </c>
      <c r="D83" s="525"/>
      <c r="E83" s="527"/>
      <c r="F83" s="1048">
        <f>+'3.1ผลงานคณะ'!F93</f>
        <v>1.2000000000000002</v>
      </c>
      <c r="G83" s="1048">
        <f>+'3.1ผลงานคณะ'!G93</f>
        <v>0</v>
      </c>
      <c r="H83" s="1048">
        <f>+'3.1ผลงานคณะ'!H93</f>
        <v>0</v>
      </c>
      <c r="I83" s="1048">
        <f>+'3.1ผลงานคณะ'!I93</f>
        <v>0</v>
      </c>
      <c r="J83" s="1048">
        <f>+'3.1ผลงานคณะ'!J93</f>
        <v>0</v>
      </c>
      <c r="K83" s="1048">
        <f>+'3.1ผลงานคณะ'!K93</f>
        <v>0</v>
      </c>
      <c r="L83" s="1048">
        <f>+'3.1ผลงานคณะ'!L93</f>
        <v>0</v>
      </c>
      <c r="M83" s="1048">
        <f>+'3.1ผลงานคณะ'!M93</f>
        <v>0</v>
      </c>
      <c r="N83" s="1048">
        <f>+'3.1ผลงานคณะ'!N93</f>
        <v>0</v>
      </c>
      <c r="O83" s="1048">
        <f>+'3.1ผลงานคณะ'!O93</f>
        <v>0</v>
      </c>
      <c r="P83" s="1048">
        <f>+'3.1ผลงานคณะ'!P93</f>
        <v>0</v>
      </c>
      <c r="Q83" s="1048">
        <f>+'3.1ผลงานคณะ'!Q93</f>
        <v>0</v>
      </c>
      <c r="R83" s="1048">
        <f>+'3.1ผลงานคณะ'!R93</f>
        <v>0</v>
      </c>
      <c r="S83" s="1048">
        <f>+'3.1ผลงานคณะ'!S93</f>
        <v>0</v>
      </c>
      <c r="T83" s="1048">
        <f>+'3.1ผลงานคณะ'!T93</f>
        <v>0</v>
      </c>
      <c r="U83" s="1048">
        <f>+'3.1ผลงานคณะ'!U93</f>
        <v>0</v>
      </c>
      <c r="V83" s="1048">
        <f>+'3.1ผลงานคณะ'!V93</f>
        <v>0</v>
      </c>
      <c r="W83" s="1048">
        <f>+'3.1ผลงานคณะ'!W93</f>
        <v>0</v>
      </c>
      <c r="X83" s="1048">
        <f>+'3.1ผลงานคณะ'!X93</f>
        <v>0</v>
      </c>
      <c r="Y83" s="1048">
        <f>+'3.1ผลงานคณะ'!Y93</f>
        <v>8.8000000000000007</v>
      </c>
      <c r="Z83" s="1048">
        <f>+'3.1ผลงานคณะ'!Z93</f>
        <v>0</v>
      </c>
      <c r="AA83" s="1048">
        <f>+'3.1ผลงานคณะ'!AA93</f>
        <v>0</v>
      </c>
      <c r="AB83" s="1048">
        <f>+'3.1ผลงานคณะ'!AB93</f>
        <v>0</v>
      </c>
      <c r="AC83" s="1048">
        <f>+'3.1ผลงานคณะ'!AC93</f>
        <v>0</v>
      </c>
      <c r="AD83" s="1048">
        <f>+'3.1ผลงานคณะ'!AD93</f>
        <v>5.6000000000000005</v>
      </c>
      <c r="AE83" s="1048">
        <f>+'3.1ผลงานคณะ'!AE93</f>
        <v>0</v>
      </c>
      <c r="AF83" s="1048">
        <f>+'3.1ผลงานคณะ'!AF93</f>
        <v>0</v>
      </c>
      <c r="AG83" s="1048">
        <f>+'3.1ผลงานคณะ'!AG93</f>
        <v>0</v>
      </c>
      <c r="AH83" s="1048">
        <f>+'3.1ผลงานคณะ'!AH93</f>
        <v>0</v>
      </c>
      <c r="AI83" s="1048">
        <f>+'3.1ผลงานคณะ'!AI93</f>
        <v>0.8</v>
      </c>
      <c r="AJ83" s="1048">
        <f>+'3.1ผลงานคณะ'!AJ93</f>
        <v>0</v>
      </c>
      <c r="AK83" s="1048">
        <f>+'3.1ผลงานคณะ'!AK93</f>
        <v>0</v>
      </c>
      <c r="AL83" s="1048">
        <f>+'3.1ผลงานคณะ'!AL93</f>
        <v>0</v>
      </c>
      <c r="AM83" s="1048">
        <f>+'3.1ผลงานคณะ'!AM93</f>
        <v>0</v>
      </c>
      <c r="AN83" s="1048">
        <f>+'3.1ผลงานคณะ'!AN93</f>
        <v>0</v>
      </c>
      <c r="AO83" s="1048">
        <f>+'3.1ผลงานคณะ'!AO93</f>
        <v>0</v>
      </c>
      <c r="AP83" s="1048">
        <f>+'3.1ผลงานคณะ'!AP93</f>
        <v>0</v>
      </c>
      <c r="AQ83" s="1048">
        <f>+'3.1ผลงานคณะ'!AQ93</f>
        <v>0</v>
      </c>
      <c r="AR83" s="1048">
        <f>+'3.1ผลงานคณะ'!AR93</f>
        <v>0</v>
      </c>
      <c r="AS83" s="1048">
        <f>+'3.1ผลงานคณะ'!AS93</f>
        <v>1.2000000000000002</v>
      </c>
      <c r="AT83" s="1048">
        <f>+'3.1ผลงานคณะ'!AT93</f>
        <v>0</v>
      </c>
      <c r="AU83" s="1048">
        <f>+'3.1ผลงานคณะ'!AU93</f>
        <v>0</v>
      </c>
      <c r="AV83" s="1048">
        <f>+'3.1ผลงานคณะ'!AV93</f>
        <v>0</v>
      </c>
      <c r="AW83" s="1048">
        <f>+'3.1ผลงานคณะ'!AW93</f>
        <v>0</v>
      </c>
      <c r="AX83" s="1048">
        <f>+'3.1ผลงานคณะ'!AX93</f>
        <v>1.6</v>
      </c>
      <c r="AY83" s="1048">
        <f>+'3.1ผลงานคณะ'!AY93</f>
        <v>0</v>
      </c>
      <c r="AZ83" s="1048">
        <f>+'3.1ผลงานคณะ'!AZ93</f>
        <v>0</v>
      </c>
      <c r="BA83" s="1048">
        <f>+'3.1ผลงานคณะ'!BA93</f>
        <v>0</v>
      </c>
      <c r="BB83" s="1048">
        <f>+'3.1ผลงานคณะ'!BB93</f>
        <v>0</v>
      </c>
      <c r="BC83" s="1048">
        <f>+'3.1ผลงานคณะ'!BC93</f>
        <v>0</v>
      </c>
      <c r="BD83" s="1048">
        <f>+'3.1ผลงานคณะ'!BD93</f>
        <v>0</v>
      </c>
      <c r="BE83" s="1048">
        <f>+'3.1ผลงานคณะ'!BE93</f>
        <v>0</v>
      </c>
      <c r="BF83" s="1048">
        <f>+'3.1ผลงานคณะ'!BF93</f>
        <v>0</v>
      </c>
      <c r="BG83" s="1048">
        <f>+'3.1ผลงานคณะ'!BG93</f>
        <v>0</v>
      </c>
      <c r="BH83" s="1048">
        <f>+'3.1ผลงานคณะ'!BH93</f>
        <v>0.4</v>
      </c>
      <c r="BI83" s="1048">
        <f>+'3.1ผลงานคณะ'!BI93</f>
        <v>0</v>
      </c>
      <c r="BJ83" s="1048">
        <f>+'3.1ผลงานคณะ'!BJ93</f>
        <v>0</v>
      </c>
      <c r="BK83" s="1048">
        <f>+'3.1ผลงานคณะ'!BK93</f>
        <v>0</v>
      </c>
      <c r="BL83" s="583"/>
      <c r="BM83" s="216">
        <f>+BM82*0.4</f>
        <v>19.600000000000001</v>
      </c>
      <c r="BN83" s="587"/>
      <c r="BO83" s="583"/>
      <c r="BP83" s="583"/>
      <c r="BQ83" s="147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  <c r="FF83" s="158"/>
      <c r="FG83" s="158"/>
      <c r="FH83" s="158"/>
      <c r="FI83" s="158"/>
      <c r="FJ83" s="158"/>
      <c r="FK83" s="158"/>
      <c r="FL83" s="158"/>
      <c r="FM83" s="158"/>
      <c r="FN83" s="158"/>
      <c r="FO83" s="158"/>
      <c r="FP83" s="158"/>
      <c r="FQ83" s="158"/>
      <c r="FR83" s="158"/>
      <c r="FS83" s="158"/>
      <c r="FT83" s="158"/>
      <c r="FU83" s="158"/>
      <c r="FV83" s="158"/>
      <c r="FW83" s="158"/>
      <c r="FX83" s="158"/>
      <c r="FY83" s="158"/>
      <c r="FZ83" s="158"/>
      <c r="GA83" s="158"/>
      <c r="GB83" s="158"/>
      <c r="GC83" s="158"/>
      <c r="GD83" s="158"/>
      <c r="GE83" s="158"/>
      <c r="GF83" s="158"/>
      <c r="GG83" s="158"/>
      <c r="GH83" s="158"/>
      <c r="GI83" s="158"/>
      <c r="GJ83" s="158"/>
      <c r="GK83" s="158"/>
      <c r="GL83" s="158"/>
      <c r="GM83" s="158"/>
      <c r="GN83" s="158"/>
      <c r="GO83" s="158"/>
      <c r="GP83" s="158"/>
      <c r="GQ83" s="158"/>
      <c r="GR83" s="158"/>
      <c r="GS83" s="158"/>
      <c r="GT83" s="158"/>
      <c r="GU83" s="158"/>
      <c r="GV83" s="158"/>
      <c r="GW83" s="158"/>
      <c r="GX83" s="158"/>
      <c r="GY83" s="158"/>
      <c r="GZ83" s="158"/>
      <c r="HA83" s="158"/>
      <c r="HB83" s="158"/>
      <c r="HC83" s="158"/>
      <c r="HD83" s="158"/>
      <c r="HE83" s="158"/>
      <c r="HF83" s="158"/>
      <c r="HG83" s="158"/>
      <c r="HH83" s="158"/>
      <c r="HI83" s="158"/>
      <c r="HJ83" s="158"/>
      <c r="HK83" s="158"/>
      <c r="HL83" s="158"/>
      <c r="HM83" s="158"/>
      <c r="HN83" s="158"/>
      <c r="HO83" s="158"/>
      <c r="HP83" s="158"/>
      <c r="HQ83" s="158"/>
      <c r="HR83" s="158"/>
      <c r="HS83" s="158"/>
      <c r="HT83" s="158"/>
      <c r="HU83" s="158"/>
      <c r="HV83" s="158"/>
      <c r="HW83" s="158"/>
      <c r="HX83" s="158"/>
      <c r="HY83" s="158"/>
      <c r="HZ83" s="158"/>
      <c r="IA83" s="158"/>
      <c r="IB83" s="158"/>
      <c r="IC83" s="158"/>
      <c r="ID83" s="158"/>
      <c r="IE83" s="158"/>
      <c r="IF83" s="158"/>
      <c r="IG83" s="158"/>
      <c r="IH83" s="158"/>
      <c r="II83" s="158"/>
      <c r="IJ83" s="158"/>
      <c r="IK83" s="158"/>
      <c r="IL83" s="158"/>
      <c r="IM83" s="158"/>
      <c r="IN83" s="158"/>
      <c r="IO83" s="158"/>
    </row>
    <row r="84" spans="1:249" s="159" customFormat="1" ht="30.75">
      <c r="A84" s="814"/>
      <c r="B84" s="1054"/>
      <c r="C84" s="820" t="s">
        <v>98</v>
      </c>
      <c r="D84" s="525"/>
      <c r="E84" s="523" t="s">
        <v>181</v>
      </c>
      <c r="F84" s="1048">
        <f>+'3.1ผลงานคณะ'!F94</f>
        <v>0</v>
      </c>
      <c r="G84" s="1048">
        <f>+'3.1ผลงานคณะ'!G94</f>
        <v>0</v>
      </c>
      <c r="H84" s="1048">
        <f>+'3.1ผลงานคณะ'!H94</f>
        <v>0</v>
      </c>
      <c r="I84" s="1048">
        <f>+'3.1ผลงานคณะ'!I94</f>
        <v>0</v>
      </c>
      <c r="J84" s="1048">
        <f>+'3.1ผลงานคณะ'!J94</f>
        <v>0</v>
      </c>
      <c r="K84" s="1048">
        <f>+'3.1ผลงานคณะ'!K94</f>
        <v>0</v>
      </c>
      <c r="L84" s="1048">
        <f>+'3.1ผลงานคณะ'!L94</f>
        <v>0</v>
      </c>
      <c r="M84" s="1048">
        <f>+'3.1ผลงานคณะ'!M94</f>
        <v>0</v>
      </c>
      <c r="N84" s="1048">
        <f>+'3.1ผลงานคณะ'!N94</f>
        <v>0</v>
      </c>
      <c r="O84" s="1048">
        <f>+'3.1ผลงานคณะ'!O94</f>
        <v>0</v>
      </c>
      <c r="P84" s="1048">
        <f>+'3.1ผลงานคณะ'!P94</f>
        <v>0</v>
      </c>
      <c r="Q84" s="1048">
        <f>+'3.1ผลงานคณะ'!Q94</f>
        <v>0</v>
      </c>
      <c r="R84" s="1048">
        <f>+'3.1ผลงานคณะ'!R94</f>
        <v>0</v>
      </c>
      <c r="S84" s="1048">
        <f>+'3.1ผลงานคณะ'!S94</f>
        <v>0</v>
      </c>
      <c r="T84" s="1083">
        <f>+'3.1ผลงานคณะ'!T94</f>
        <v>1</v>
      </c>
      <c r="U84" s="1048">
        <f>+'3.1ผลงานคณะ'!U94</f>
        <v>0</v>
      </c>
      <c r="V84" s="1048">
        <f>+'3.1ผลงานคณะ'!V94</f>
        <v>0</v>
      </c>
      <c r="W84" s="1048">
        <f>+'3.1ผลงานคณะ'!W94</f>
        <v>0</v>
      </c>
      <c r="X84" s="1048">
        <f>+'3.1ผลงานคณะ'!X94</f>
        <v>0</v>
      </c>
      <c r="Y84" s="1048">
        <f>+'3.1ผลงานคณะ'!Y94</f>
        <v>0</v>
      </c>
      <c r="Z84" s="1048">
        <f>+'3.1ผลงานคณะ'!Z94</f>
        <v>0</v>
      </c>
      <c r="AA84" s="1048">
        <f>+'3.1ผลงานคณะ'!AA94</f>
        <v>0</v>
      </c>
      <c r="AB84" s="1048">
        <f>+'3.1ผลงานคณะ'!AB94</f>
        <v>0</v>
      </c>
      <c r="AC84" s="1048">
        <f>+'3.1ผลงานคณะ'!AC94</f>
        <v>0</v>
      </c>
      <c r="AD84" s="1048">
        <f>+'3.1ผลงานคณะ'!AD94</f>
        <v>1</v>
      </c>
      <c r="AE84" s="1048">
        <f>+'3.1ผลงานคณะ'!AE94</f>
        <v>0</v>
      </c>
      <c r="AF84" s="1048">
        <f>+'3.1ผลงานคณะ'!AF94</f>
        <v>0</v>
      </c>
      <c r="AG84" s="1048">
        <f>+'3.1ผลงานคณะ'!AG94</f>
        <v>0</v>
      </c>
      <c r="AH84" s="1048">
        <f>+'3.1ผลงานคณะ'!AH94</f>
        <v>0</v>
      </c>
      <c r="AI84" s="1048">
        <f>+'3.1ผลงานคณะ'!AI94</f>
        <v>0</v>
      </c>
      <c r="AJ84" s="1048">
        <f>+'3.1ผลงานคณะ'!AJ94</f>
        <v>0</v>
      </c>
      <c r="AK84" s="1048">
        <f>+'3.1ผลงานคณะ'!AK94</f>
        <v>0</v>
      </c>
      <c r="AL84" s="1048">
        <f>+'3.1ผลงานคณะ'!AL94</f>
        <v>0</v>
      </c>
      <c r="AM84" s="1048">
        <f>+'3.1ผลงานคณะ'!AM94</f>
        <v>0</v>
      </c>
      <c r="AN84" s="1048">
        <f>+'3.1ผลงานคณะ'!AN94</f>
        <v>0</v>
      </c>
      <c r="AO84" s="1048">
        <f>+'3.1ผลงานคณะ'!AO94</f>
        <v>0</v>
      </c>
      <c r="AP84" s="1048">
        <f>+'3.1ผลงานคณะ'!AP94</f>
        <v>0</v>
      </c>
      <c r="AQ84" s="1048">
        <f>+'3.1ผลงานคณะ'!AQ94</f>
        <v>0</v>
      </c>
      <c r="AR84" s="1048">
        <f>+'3.1ผลงานคณะ'!AR94</f>
        <v>0</v>
      </c>
      <c r="AS84" s="1048">
        <f>+'3.1ผลงานคณะ'!AS94</f>
        <v>0</v>
      </c>
      <c r="AT84" s="1048">
        <f>+'3.1ผลงานคณะ'!AT94</f>
        <v>0</v>
      </c>
      <c r="AU84" s="1048">
        <f>+'3.1ผลงานคณะ'!AU94</f>
        <v>0</v>
      </c>
      <c r="AV84" s="1048">
        <f>+'3.1ผลงานคณะ'!AV94</f>
        <v>0</v>
      </c>
      <c r="AW84" s="1048">
        <f>+'3.1ผลงานคณะ'!AW94</f>
        <v>0</v>
      </c>
      <c r="AX84" s="1048">
        <f>+'3.1ผลงานคณะ'!AX94</f>
        <v>0</v>
      </c>
      <c r="AY84" s="1048">
        <f>+'3.1ผลงานคณะ'!AY94</f>
        <v>0</v>
      </c>
      <c r="AZ84" s="1048">
        <f>+'3.1ผลงานคณะ'!AZ94</f>
        <v>0</v>
      </c>
      <c r="BA84" s="1048">
        <f>+'3.1ผลงานคณะ'!BA94</f>
        <v>0</v>
      </c>
      <c r="BB84" s="1048">
        <f>+'3.1ผลงานคณะ'!BB94</f>
        <v>0</v>
      </c>
      <c r="BC84" s="1048">
        <f>+'3.1ผลงานคณะ'!BC94</f>
        <v>0</v>
      </c>
      <c r="BD84" s="1048">
        <f>+'3.1ผลงานคณะ'!BD94</f>
        <v>0</v>
      </c>
      <c r="BE84" s="1048">
        <f>+'3.1ผลงานคณะ'!BE94</f>
        <v>0</v>
      </c>
      <c r="BF84" s="1048">
        <f>+'3.1ผลงานคณะ'!BF94</f>
        <v>0</v>
      </c>
      <c r="BG84" s="1048">
        <f>+'3.1ผลงานคณะ'!BG94</f>
        <v>0</v>
      </c>
      <c r="BH84" s="1048">
        <f>+'3.1ผลงานคณะ'!BH94</f>
        <v>0</v>
      </c>
      <c r="BI84" s="1048">
        <f>+'3.1ผลงานคณะ'!BI94</f>
        <v>0</v>
      </c>
      <c r="BJ84" s="1048">
        <f>+'3.1ผลงานคณะ'!BJ94</f>
        <v>0</v>
      </c>
      <c r="BK84" s="1048">
        <f>+'3.1ผลงานคณะ'!BK94</f>
        <v>0</v>
      </c>
      <c r="BL84" s="583"/>
      <c r="BM84" s="1190">
        <f>+SUM(F84,K84,T84,Y84,AD84,AI84,AN84,AS84,AX84,BC84,BH84)</f>
        <v>2</v>
      </c>
      <c r="BN84" s="587"/>
      <c r="BO84" s="583"/>
      <c r="BP84" s="583"/>
      <c r="BQ84" s="147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  <c r="FF84" s="158"/>
      <c r="FG84" s="158"/>
      <c r="FH84" s="158"/>
      <c r="FI84" s="158"/>
      <c r="FJ84" s="158"/>
      <c r="FK84" s="158"/>
      <c r="FL84" s="158"/>
      <c r="FM84" s="158"/>
      <c r="FN84" s="158"/>
      <c r="FO84" s="158"/>
      <c r="FP84" s="158"/>
      <c r="FQ84" s="158"/>
      <c r="FR84" s="158"/>
      <c r="FS84" s="158"/>
      <c r="FT84" s="158"/>
      <c r="FU84" s="158"/>
      <c r="FV84" s="158"/>
      <c r="FW84" s="158"/>
      <c r="FX84" s="158"/>
      <c r="FY84" s="158"/>
      <c r="FZ84" s="158"/>
      <c r="GA84" s="158"/>
      <c r="GB84" s="158"/>
      <c r="GC84" s="158"/>
      <c r="GD84" s="158"/>
      <c r="GE84" s="158"/>
      <c r="GF84" s="158"/>
      <c r="GG84" s="158"/>
      <c r="GH84" s="158"/>
      <c r="GI84" s="158"/>
      <c r="GJ84" s="158"/>
      <c r="GK84" s="158"/>
      <c r="GL84" s="158"/>
      <c r="GM84" s="158"/>
      <c r="GN84" s="158"/>
      <c r="GO84" s="158"/>
      <c r="GP84" s="158"/>
      <c r="GQ84" s="158"/>
      <c r="GR84" s="158"/>
      <c r="GS84" s="158"/>
      <c r="GT84" s="158"/>
      <c r="GU84" s="158"/>
      <c r="GV84" s="158"/>
      <c r="GW84" s="158"/>
      <c r="GX84" s="158"/>
      <c r="GY84" s="158"/>
      <c r="GZ84" s="158"/>
      <c r="HA84" s="158"/>
      <c r="HB84" s="158"/>
      <c r="HC84" s="158"/>
      <c r="HD84" s="158"/>
      <c r="HE84" s="158"/>
      <c r="HF84" s="158"/>
      <c r="HG84" s="158"/>
      <c r="HH84" s="158"/>
      <c r="HI84" s="158"/>
      <c r="HJ84" s="158"/>
      <c r="HK84" s="158"/>
      <c r="HL84" s="158"/>
      <c r="HM84" s="158"/>
      <c r="HN84" s="158"/>
      <c r="HO84" s="158"/>
      <c r="HP84" s="158"/>
      <c r="HQ84" s="158"/>
      <c r="HR84" s="158"/>
      <c r="HS84" s="158"/>
      <c r="HT84" s="158"/>
      <c r="HU84" s="158"/>
      <c r="HV84" s="158"/>
      <c r="HW84" s="158"/>
      <c r="HX84" s="158"/>
      <c r="HY84" s="158"/>
      <c r="HZ84" s="158"/>
      <c r="IA84" s="158"/>
      <c r="IB84" s="158"/>
      <c r="IC84" s="158"/>
      <c r="ID84" s="158"/>
      <c r="IE84" s="158"/>
      <c r="IF84" s="158"/>
      <c r="IG84" s="158"/>
      <c r="IH84" s="158"/>
      <c r="II84" s="158"/>
      <c r="IJ84" s="158"/>
      <c r="IK84" s="158"/>
      <c r="IL84" s="158"/>
      <c r="IM84" s="158"/>
      <c r="IN84" s="158"/>
      <c r="IO84" s="158"/>
    </row>
    <row r="85" spans="1:249" s="159" customFormat="1" ht="30.75">
      <c r="A85" s="814"/>
      <c r="B85" s="1054"/>
      <c r="C85" s="821" t="s">
        <v>94</v>
      </c>
      <c r="D85" s="525"/>
      <c r="E85" s="527"/>
      <c r="F85" s="1048">
        <f>+'3.1ผลงานคณะ'!F95</f>
        <v>0</v>
      </c>
      <c r="G85" s="1048">
        <f>+'3.1ผลงานคณะ'!G95</f>
        <v>0</v>
      </c>
      <c r="H85" s="1048">
        <f>+'3.1ผลงานคณะ'!H95</f>
        <v>0</v>
      </c>
      <c r="I85" s="1048">
        <f>+'3.1ผลงานคณะ'!I95</f>
        <v>0</v>
      </c>
      <c r="J85" s="1048">
        <f>+'3.1ผลงานคณะ'!J95</f>
        <v>0</v>
      </c>
      <c r="K85" s="1048">
        <f>+'3.1ผลงานคณะ'!K95</f>
        <v>0</v>
      </c>
      <c r="L85" s="1048">
        <f>+'3.1ผลงานคณะ'!L95</f>
        <v>0</v>
      </c>
      <c r="M85" s="1048">
        <f>+'3.1ผลงานคณะ'!M95</f>
        <v>0</v>
      </c>
      <c r="N85" s="1048">
        <f>+'3.1ผลงานคณะ'!N95</f>
        <v>0</v>
      </c>
      <c r="O85" s="1048">
        <f>+'3.1ผลงานคณะ'!O95</f>
        <v>0</v>
      </c>
      <c r="P85" s="1048">
        <f>+'3.1ผลงานคณะ'!P95</f>
        <v>0</v>
      </c>
      <c r="Q85" s="1048">
        <f>+'3.1ผลงานคณะ'!Q95</f>
        <v>0</v>
      </c>
      <c r="R85" s="1048">
        <f>+'3.1ผลงานคณะ'!R95</f>
        <v>0</v>
      </c>
      <c r="S85" s="1048">
        <f>+'3.1ผลงานคณะ'!S95</f>
        <v>0</v>
      </c>
      <c r="T85" s="1048">
        <f>+'3.1ผลงานคณะ'!T95</f>
        <v>0.4</v>
      </c>
      <c r="U85" s="1048">
        <f>+'3.1ผลงานคณะ'!U95</f>
        <v>0</v>
      </c>
      <c r="V85" s="1048">
        <f>+'3.1ผลงานคณะ'!V95</f>
        <v>0</v>
      </c>
      <c r="W85" s="1048">
        <f>+'3.1ผลงานคณะ'!W95</f>
        <v>0</v>
      </c>
      <c r="X85" s="1048">
        <f>+'3.1ผลงานคณะ'!X95</f>
        <v>0</v>
      </c>
      <c r="Y85" s="1048">
        <f>+'3.1ผลงานคณะ'!Y95</f>
        <v>0</v>
      </c>
      <c r="Z85" s="1048">
        <f>+'3.1ผลงานคณะ'!Z95</f>
        <v>0</v>
      </c>
      <c r="AA85" s="1048">
        <f>+'3.1ผลงานคณะ'!AA95</f>
        <v>0</v>
      </c>
      <c r="AB85" s="1048">
        <f>+'3.1ผลงานคณะ'!AB95</f>
        <v>0</v>
      </c>
      <c r="AC85" s="1048">
        <f>+'3.1ผลงานคณะ'!AC95</f>
        <v>0</v>
      </c>
      <c r="AD85" s="1048">
        <f>+'3.1ผลงานคณะ'!AD95</f>
        <v>0.4</v>
      </c>
      <c r="AE85" s="1048">
        <f>+'3.1ผลงานคณะ'!AE95</f>
        <v>0</v>
      </c>
      <c r="AF85" s="1048">
        <f>+'3.1ผลงานคณะ'!AF95</f>
        <v>0</v>
      </c>
      <c r="AG85" s="1048">
        <f>+'3.1ผลงานคณะ'!AG95</f>
        <v>0</v>
      </c>
      <c r="AH85" s="1048">
        <f>+'3.1ผลงานคณะ'!AH95</f>
        <v>0</v>
      </c>
      <c r="AI85" s="1048">
        <f>+'3.1ผลงานคณะ'!AI95</f>
        <v>0</v>
      </c>
      <c r="AJ85" s="1048">
        <f>+'3.1ผลงานคณะ'!AJ95</f>
        <v>0</v>
      </c>
      <c r="AK85" s="1048">
        <f>+'3.1ผลงานคณะ'!AK95</f>
        <v>0</v>
      </c>
      <c r="AL85" s="1048">
        <f>+'3.1ผลงานคณะ'!AL95</f>
        <v>0</v>
      </c>
      <c r="AM85" s="1048">
        <f>+'3.1ผลงานคณะ'!AM95</f>
        <v>0</v>
      </c>
      <c r="AN85" s="1048">
        <f>+'3.1ผลงานคณะ'!AN95</f>
        <v>0</v>
      </c>
      <c r="AO85" s="1048">
        <f>+'3.1ผลงานคณะ'!AO95</f>
        <v>0</v>
      </c>
      <c r="AP85" s="1048">
        <f>+'3.1ผลงานคณะ'!AP95</f>
        <v>0</v>
      </c>
      <c r="AQ85" s="1048">
        <f>+'3.1ผลงานคณะ'!AQ95</f>
        <v>0</v>
      </c>
      <c r="AR85" s="1048">
        <f>+'3.1ผลงานคณะ'!AR95</f>
        <v>0</v>
      </c>
      <c r="AS85" s="1048">
        <f>+'3.1ผลงานคณะ'!AS95</f>
        <v>0</v>
      </c>
      <c r="AT85" s="1048">
        <f>+'3.1ผลงานคณะ'!AT95</f>
        <v>0</v>
      </c>
      <c r="AU85" s="1048">
        <f>+'3.1ผลงานคณะ'!AU95</f>
        <v>0</v>
      </c>
      <c r="AV85" s="1048">
        <f>+'3.1ผลงานคณะ'!AV95</f>
        <v>0</v>
      </c>
      <c r="AW85" s="1048">
        <f>+'3.1ผลงานคณะ'!AW95</f>
        <v>0</v>
      </c>
      <c r="AX85" s="1048">
        <f>+'3.1ผลงานคณะ'!AX95</f>
        <v>0</v>
      </c>
      <c r="AY85" s="1048">
        <f>+'3.1ผลงานคณะ'!AY95</f>
        <v>0</v>
      </c>
      <c r="AZ85" s="1048">
        <f>+'3.1ผลงานคณะ'!AZ95</f>
        <v>0</v>
      </c>
      <c r="BA85" s="1048">
        <f>+'3.1ผลงานคณะ'!BA95</f>
        <v>0</v>
      </c>
      <c r="BB85" s="1048">
        <f>+'3.1ผลงานคณะ'!BB95</f>
        <v>0</v>
      </c>
      <c r="BC85" s="1048">
        <f>+'3.1ผลงานคณะ'!BC95</f>
        <v>0</v>
      </c>
      <c r="BD85" s="1048">
        <f>+'3.1ผลงานคณะ'!BD95</f>
        <v>0</v>
      </c>
      <c r="BE85" s="1048">
        <f>+'3.1ผลงานคณะ'!BE95</f>
        <v>0</v>
      </c>
      <c r="BF85" s="1048">
        <f>+'3.1ผลงานคณะ'!BF95</f>
        <v>0</v>
      </c>
      <c r="BG85" s="1048">
        <f>+'3.1ผลงานคณะ'!BG95</f>
        <v>0</v>
      </c>
      <c r="BH85" s="1048">
        <f>+'3.1ผลงานคณะ'!BH95</f>
        <v>0</v>
      </c>
      <c r="BI85" s="1048">
        <f>+'3.1ผลงานคณะ'!BI95</f>
        <v>0</v>
      </c>
      <c r="BJ85" s="1048">
        <f>+'3.1ผลงานคณะ'!BJ95</f>
        <v>0</v>
      </c>
      <c r="BK85" s="1048">
        <f>+'3.1ผลงานคณะ'!BK95</f>
        <v>0</v>
      </c>
      <c r="BL85" s="583"/>
      <c r="BM85" s="216">
        <f>+BM84*0.4</f>
        <v>0.8</v>
      </c>
      <c r="BN85" s="587"/>
      <c r="BO85" s="583"/>
      <c r="BP85" s="583"/>
      <c r="BQ85" s="147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  <c r="FH85" s="158"/>
      <c r="FI85" s="158"/>
      <c r="FJ85" s="158"/>
      <c r="FK85" s="158"/>
      <c r="FL85" s="158"/>
      <c r="FM85" s="158"/>
      <c r="FN85" s="158"/>
      <c r="FO85" s="158"/>
      <c r="FP85" s="158"/>
      <c r="FQ85" s="158"/>
      <c r="FR85" s="158"/>
      <c r="FS85" s="158"/>
      <c r="FT85" s="158"/>
      <c r="FU85" s="158"/>
      <c r="FV85" s="158"/>
      <c r="FW85" s="158"/>
      <c r="FX85" s="158"/>
      <c r="FY85" s="158"/>
      <c r="FZ85" s="158"/>
      <c r="GA85" s="158"/>
      <c r="GB85" s="158"/>
      <c r="GC85" s="158"/>
      <c r="GD85" s="158"/>
      <c r="GE85" s="158"/>
      <c r="GF85" s="158"/>
      <c r="GG85" s="158"/>
      <c r="GH85" s="158"/>
      <c r="GI85" s="158"/>
      <c r="GJ85" s="158"/>
      <c r="GK85" s="158"/>
      <c r="GL85" s="158"/>
      <c r="GM85" s="158"/>
      <c r="GN85" s="158"/>
      <c r="GO85" s="158"/>
      <c r="GP85" s="158"/>
      <c r="GQ85" s="158"/>
      <c r="GR85" s="158"/>
      <c r="GS85" s="158"/>
      <c r="GT85" s="158"/>
      <c r="GU85" s="158"/>
      <c r="GV85" s="158"/>
      <c r="GW85" s="158"/>
      <c r="GX85" s="158"/>
      <c r="GY85" s="158"/>
      <c r="GZ85" s="158"/>
      <c r="HA85" s="158"/>
      <c r="HB85" s="158"/>
      <c r="HC85" s="158"/>
      <c r="HD85" s="158"/>
      <c r="HE85" s="158"/>
      <c r="HF85" s="158"/>
      <c r="HG85" s="158"/>
      <c r="HH85" s="158"/>
      <c r="HI85" s="158"/>
      <c r="HJ85" s="158"/>
      <c r="HK85" s="158"/>
      <c r="HL85" s="158"/>
      <c r="HM85" s="158"/>
      <c r="HN85" s="158"/>
      <c r="HO85" s="158"/>
      <c r="HP85" s="158"/>
      <c r="HQ85" s="158"/>
      <c r="HR85" s="158"/>
      <c r="HS85" s="158"/>
      <c r="HT85" s="158"/>
      <c r="HU85" s="158"/>
      <c r="HV85" s="158"/>
      <c r="HW85" s="158"/>
      <c r="HX85" s="158"/>
      <c r="HY85" s="158"/>
      <c r="HZ85" s="158"/>
      <c r="IA85" s="158"/>
      <c r="IB85" s="158"/>
      <c r="IC85" s="158"/>
      <c r="ID85" s="158"/>
      <c r="IE85" s="158"/>
      <c r="IF85" s="158"/>
      <c r="IG85" s="158"/>
      <c r="IH85" s="158"/>
      <c r="II85" s="158"/>
      <c r="IJ85" s="158"/>
      <c r="IK85" s="158"/>
      <c r="IL85" s="158"/>
      <c r="IM85" s="158"/>
      <c r="IN85" s="158"/>
      <c r="IO85" s="158"/>
    </row>
    <row r="86" spans="1:249" s="159" customFormat="1" ht="72">
      <c r="A86" s="814"/>
      <c r="B86" s="1054"/>
      <c r="C86" s="820" t="s">
        <v>157</v>
      </c>
      <c r="D86" s="525"/>
      <c r="E86" s="523" t="s">
        <v>181</v>
      </c>
      <c r="F86" s="1083">
        <f>+'3.1ผลงานคณะ'!F96</f>
        <v>4</v>
      </c>
      <c r="G86" s="1048">
        <f>+'3.1ผลงานคณะ'!G96</f>
        <v>0</v>
      </c>
      <c r="H86" s="1048">
        <f>+'3.1ผลงานคณะ'!H96</f>
        <v>0</v>
      </c>
      <c r="I86" s="1048">
        <f>+'3.1ผลงานคณะ'!I96</f>
        <v>0</v>
      </c>
      <c r="J86" s="1048">
        <f>+'3.1ผลงานคณะ'!J96</f>
        <v>0</v>
      </c>
      <c r="K86" s="1083">
        <f>+'3.1ผลงานคณะ'!K96</f>
        <v>2</v>
      </c>
      <c r="L86" s="1048">
        <f>+'3.1ผลงานคณะ'!L96</f>
        <v>0</v>
      </c>
      <c r="M86" s="1048">
        <f>+'3.1ผลงานคณะ'!M96</f>
        <v>0</v>
      </c>
      <c r="N86" s="1048">
        <f>+'3.1ผลงานคณะ'!N96</f>
        <v>0</v>
      </c>
      <c r="O86" s="1048">
        <f>+'3.1ผลงานคณะ'!O96</f>
        <v>0</v>
      </c>
      <c r="P86" s="1048">
        <f>+'3.1ผลงานคณะ'!P96</f>
        <v>0</v>
      </c>
      <c r="Q86" s="1048">
        <f>+'3.1ผลงานคณะ'!Q96</f>
        <v>0</v>
      </c>
      <c r="R86" s="1048">
        <f>+'3.1ผลงานคณะ'!R96</f>
        <v>0</v>
      </c>
      <c r="S86" s="1048">
        <f>+'3.1ผลงานคณะ'!S96</f>
        <v>0</v>
      </c>
      <c r="T86" s="1048">
        <f>+'3.1ผลงานคณะ'!T96</f>
        <v>0</v>
      </c>
      <c r="U86" s="1048">
        <f>+'3.1ผลงานคณะ'!U96</f>
        <v>0</v>
      </c>
      <c r="V86" s="1048">
        <f>+'3.1ผลงานคณะ'!V96</f>
        <v>0</v>
      </c>
      <c r="W86" s="1048">
        <f>+'3.1ผลงานคณะ'!W96</f>
        <v>0</v>
      </c>
      <c r="X86" s="1048">
        <f>+'3.1ผลงานคณะ'!X96</f>
        <v>0</v>
      </c>
      <c r="Y86" s="1048">
        <f>+'3.1ผลงานคณะ'!Y96</f>
        <v>0</v>
      </c>
      <c r="Z86" s="1048">
        <f>+'3.1ผลงานคณะ'!Z96</f>
        <v>0</v>
      </c>
      <c r="AA86" s="1048">
        <f>+'3.1ผลงานคณะ'!AA96</f>
        <v>0</v>
      </c>
      <c r="AB86" s="1048">
        <f>+'3.1ผลงานคณะ'!AB96</f>
        <v>0</v>
      </c>
      <c r="AC86" s="1048">
        <f>+'3.1ผลงานคณะ'!AC96</f>
        <v>0</v>
      </c>
      <c r="AD86" s="1048">
        <f>+'3.1ผลงานคณะ'!AD96</f>
        <v>0</v>
      </c>
      <c r="AE86" s="1048">
        <f>+'3.1ผลงานคณะ'!AE96</f>
        <v>0</v>
      </c>
      <c r="AF86" s="1048">
        <f>+'3.1ผลงานคณะ'!AF96</f>
        <v>0</v>
      </c>
      <c r="AG86" s="1048">
        <f>+'3.1ผลงานคณะ'!AG96</f>
        <v>0</v>
      </c>
      <c r="AH86" s="1048">
        <f>+'3.1ผลงานคณะ'!AH96</f>
        <v>0</v>
      </c>
      <c r="AI86" s="1083">
        <f>+'3.1ผลงานคณะ'!AI96</f>
        <v>2</v>
      </c>
      <c r="AJ86" s="1048">
        <f>+'3.1ผลงานคณะ'!AJ96</f>
        <v>0</v>
      </c>
      <c r="AK86" s="1048">
        <f>+'3.1ผลงานคณะ'!AK96</f>
        <v>0</v>
      </c>
      <c r="AL86" s="1048">
        <f>+'3.1ผลงานคณะ'!AL96</f>
        <v>0</v>
      </c>
      <c r="AM86" s="1048">
        <f>+'3.1ผลงานคณะ'!AM96</f>
        <v>0</v>
      </c>
      <c r="AN86" s="1048">
        <f>+'3.1ผลงานคณะ'!AN96</f>
        <v>0</v>
      </c>
      <c r="AO86" s="1048">
        <f>+'3.1ผลงานคณะ'!AO96</f>
        <v>0</v>
      </c>
      <c r="AP86" s="1048">
        <f>+'3.1ผลงานคณะ'!AP96</f>
        <v>0</v>
      </c>
      <c r="AQ86" s="1048">
        <f>+'3.1ผลงานคณะ'!AQ96</f>
        <v>0</v>
      </c>
      <c r="AR86" s="1048">
        <f>+'3.1ผลงานคณะ'!AR96</f>
        <v>0</v>
      </c>
      <c r="AS86" s="1048">
        <f>+'3.1ผลงานคณะ'!AS96</f>
        <v>7</v>
      </c>
      <c r="AT86" s="1048">
        <f>+'3.1ผลงานคณะ'!AT96</f>
        <v>0</v>
      </c>
      <c r="AU86" s="1048">
        <f>+'3.1ผลงานคณะ'!AU96</f>
        <v>0</v>
      </c>
      <c r="AV86" s="1048">
        <f>+'3.1ผลงานคณะ'!AV96</f>
        <v>0</v>
      </c>
      <c r="AW86" s="1048">
        <f>+'3.1ผลงานคณะ'!AW96</f>
        <v>0</v>
      </c>
      <c r="AX86" s="1083">
        <f>+'3.1ผลงานคณะ'!AX96</f>
        <v>3</v>
      </c>
      <c r="AY86" s="1048">
        <f>+'3.1ผลงานคณะ'!AY96</f>
        <v>0</v>
      </c>
      <c r="AZ86" s="1048">
        <f>+'3.1ผลงานคณะ'!AZ96</f>
        <v>0</v>
      </c>
      <c r="BA86" s="1048">
        <f>+'3.1ผลงานคณะ'!BA96</f>
        <v>0</v>
      </c>
      <c r="BB86" s="1048">
        <f>+'3.1ผลงานคณะ'!BB96</f>
        <v>0</v>
      </c>
      <c r="BC86" s="1083">
        <f>+'3.1ผลงานคณะ'!BC96</f>
        <v>2</v>
      </c>
      <c r="BD86" s="1048">
        <f>+'3.1ผลงานคณะ'!BD96</f>
        <v>0</v>
      </c>
      <c r="BE86" s="1048">
        <f>+'3.1ผลงานคณะ'!BE96</f>
        <v>0</v>
      </c>
      <c r="BF86" s="1048">
        <f>+'3.1ผลงานคณะ'!BF96</f>
        <v>0</v>
      </c>
      <c r="BG86" s="1048">
        <f>+'3.1ผลงานคณะ'!BG96</f>
        <v>0</v>
      </c>
      <c r="BH86" s="1048">
        <f>+'3.1ผลงานคณะ'!BH96</f>
        <v>0</v>
      </c>
      <c r="BI86" s="1048">
        <f>+'3.1ผลงานคณะ'!BI96</f>
        <v>0</v>
      </c>
      <c r="BJ86" s="1048">
        <f>+'3.1ผลงานคณะ'!BJ96</f>
        <v>0</v>
      </c>
      <c r="BK86" s="1048">
        <f>+'3.1ผลงานคณะ'!BK96</f>
        <v>0</v>
      </c>
      <c r="BL86" s="583"/>
      <c r="BM86" s="1190">
        <f>+SUM(F86,K86,T86,Y86,AD86,AI86,AN86,AS86,AX86,BC86,BH86)</f>
        <v>20</v>
      </c>
      <c r="BN86" s="587"/>
      <c r="BO86" s="583"/>
      <c r="BP86" s="583"/>
      <c r="BQ86" s="147"/>
      <c r="BR86" s="158"/>
      <c r="BS86" s="158"/>
      <c r="BT86" s="158"/>
      <c r="BU86" s="158"/>
      <c r="BV86" s="158"/>
      <c r="BW86" s="158"/>
      <c r="BX86" s="158"/>
      <c r="BY86" s="158"/>
      <c r="BZ86" s="158"/>
      <c r="CA86" s="158"/>
      <c r="CB86" s="158"/>
      <c r="CC86" s="158"/>
      <c r="CD86" s="158"/>
      <c r="CE86" s="158"/>
      <c r="CF86" s="158"/>
      <c r="CG86" s="158"/>
      <c r="CH86" s="158"/>
      <c r="CI86" s="158"/>
      <c r="CJ86" s="158"/>
      <c r="CK86" s="158"/>
      <c r="CL86" s="158"/>
      <c r="CM86" s="158"/>
      <c r="CN86" s="158"/>
      <c r="CO86" s="158"/>
      <c r="CP86" s="158"/>
      <c r="CQ86" s="158"/>
      <c r="CR86" s="158"/>
      <c r="CS86" s="158"/>
      <c r="CT86" s="158"/>
      <c r="CU86" s="158"/>
      <c r="CV86" s="158"/>
      <c r="CW86" s="158"/>
      <c r="CX86" s="158"/>
      <c r="CY86" s="158"/>
      <c r="CZ86" s="158"/>
      <c r="DA86" s="158"/>
      <c r="DB86" s="158"/>
      <c r="DC86" s="158"/>
      <c r="DD86" s="158"/>
      <c r="DE86" s="158"/>
      <c r="DF86" s="158"/>
      <c r="DG86" s="158"/>
      <c r="DH86" s="158"/>
      <c r="DI86" s="158"/>
      <c r="DJ86" s="158"/>
      <c r="DK86" s="158"/>
      <c r="DL86" s="158"/>
      <c r="DM86" s="158"/>
      <c r="DN86" s="158"/>
      <c r="DO86" s="158"/>
      <c r="DP86" s="158"/>
      <c r="DQ86" s="158"/>
      <c r="DR86" s="158"/>
      <c r="DS86" s="158"/>
      <c r="DT86" s="158"/>
      <c r="DU86" s="158"/>
      <c r="DV86" s="158"/>
      <c r="DW86" s="158"/>
      <c r="DX86" s="158"/>
      <c r="DY86" s="158"/>
      <c r="DZ86" s="158"/>
      <c r="EA86" s="158"/>
      <c r="EB86" s="158"/>
      <c r="EC86" s="158"/>
      <c r="ED86" s="158"/>
      <c r="EE86" s="158"/>
      <c r="EF86" s="158"/>
      <c r="EG86" s="158"/>
      <c r="EH86" s="158"/>
      <c r="EI86" s="158"/>
      <c r="EJ86" s="158"/>
      <c r="EK86" s="158"/>
      <c r="EL86" s="158"/>
      <c r="EM86" s="158"/>
      <c r="EN86" s="158"/>
      <c r="EO86" s="158"/>
      <c r="EP86" s="158"/>
      <c r="EQ86" s="158"/>
      <c r="ER86" s="158"/>
      <c r="ES86" s="158"/>
      <c r="ET86" s="158"/>
      <c r="EU86" s="158"/>
      <c r="EV86" s="158"/>
      <c r="EW86" s="158"/>
      <c r="EX86" s="158"/>
      <c r="EY86" s="158"/>
      <c r="EZ86" s="158"/>
      <c r="FA86" s="158"/>
      <c r="FB86" s="158"/>
      <c r="FC86" s="158"/>
      <c r="FD86" s="158"/>
      <c r="FE86" s="158"/>
      <c r="FF86" s="158"/>
      <c r="FG86" s="158"/>
      <c r="FH86" s="158"/>
      <c r="FI86" s="158"/>
      <c r="FJ86" s="158"/>
      <c r="FK86" s="158"/>
      <c r="FL86" s="158"/>
      <c r="FM86" s="158"/>
      <c r="FN86" s="158"/>
      <c r="FO86" s="158"/>
      <c r="FP86" s="158"/>
      <c r="FQ86" s="158"/>
      <c r="FR86" s="158"/>
      <c r="FS86" s="158"/>
      <c r="FT86" s="158"/>
      <c r="FU86" s="158"/>
      <c r="FV86" s="158"/>
      <c r="FW86" s="158"/>
      <c r="FX86" s="158"/>
      <c r="FY86" s="158"/>
      <c r="FZ86" s="158"/>
      <c r="GA86" s="158"/>
      <c r="GB86" s="158"/>
      <c r="GC86" s="158"/>
      <c r="GD86" s="158"/>
      <c r="GE86" s="158"/>
      <c r="GF86" s="158"/>
      <c r="GG86" s="158"/>
      <c r="GH86" s="158"/>
      <c r="GI86" s="158"/>
      <c r="GJ86" s="158"/>
      <c r="GK86" s="158"/>
      <c r="GL86" s="158"/>
      <c r="GM86" s="158"/>
      <c r="GN86" s="158"/>
      <c r="GO86" s="158"/>
      <c r="GP86" s="158"/>
      <c r="GQ86" s="158"/>
      <c r="GR86" s="158"/>
      <c r="GS86" s="158"/>
      <c r="GT86" s="158"/>
      <c r="GU86" s="158"/>
      <c r="GV86" s="158"/>
      <c r="GW86" s="158"/>
      <c r="GX86" s="158"/>
      <c r="GY86" s="158"/>
      <c r="GZ86" s="158"/>
      <c r="HA86" s="158"/>
      <c r="HB86" s="158"/>
      <c r="HC86" s="158"/>
      <c r="HD86" s="158"/>
      <c r="HE86" s="158"/>
      <c r="HF86" s="158"/>
      <c r="HG86" s="158"/>
      <c r="HH86" s="158"/>
      <c r="HI86" s="158"/>
      <c r="HJ86" s="158"/>
      <c r="HK86" s="158"/>
      <c r="HL86" s="158"/>
      <c r="HM86" s="158"/>
      <c r="HN86" s="158"/>
      <c r="HO86" s="158"/>
      <c r="HP86" s="158"/>
      <c r="HQ86" s="158"/>
      <c r="HR86" s="158"/>
      <c r="HS86" s="158"/>
      <c r="HT86" s="158"/>
      <c r="HU86" s="158"/>
      <c r="HV86" s="158"/>
      <c r="HW86" s="158"/>
      <c r="HX86" s="158"/>
      <c r="HY86" s="158"/>
      <c r="HZ86" s="158"/>
      <c r="IA86" s="158"/>
      <c r="IB86" s="158"/>
      <c r="IC86" s="158"/>
      <c r="ID86" s="158"/>
      <c r="IE86" s="158"/>
      <c r="IF86" s="158"/>
      <c r="IG86" s="158"/>
      <c r="IH86" s="158"/>
      <c r="II86" s="158"/>
      <c r="IJ86" s="158"/>
      <c r="IK86" s="158"/>
      <c r="IL86" s="158"/>
      <c r="IM86" s="158"/>
      <c r="IN86" s="158"/>
      <c r="IO86" s="158"/>
    </row>
    <row r="87" spans="1:249" s="159" customFormat="1" ht="30.75">
      <c r="A87" s="814"/>
      <c r="B87" s="1054"/>
      <c r="C87" s="821" t="s">
        <v>94</v>
      </c>
      <c r="D87" s="525"/>
      <c r="E87" s="527"/>
      <c r="F87" s="1048">
        <f>+'3.1ผลงานคณะ'!F97</f>
        <v>2.4</v>
      </c>
      <c r="G87" s="1048">
        <f>+'3.1ผลงานคณะ'!G97</f>
        <v>0</v>
      </c>
      <c r="H87" s="1048">
        <f>+'3.1ผลงานคณะ'!H97</f>
        <v>0</v>
      </c>
      <c r="I87" s="1048">
        <f>+'3.1ผลงานคณะ'!I97</f>
        <v>0</v>
      </c>
      <c r="J87" s="1048">
        <f>+'3.1ผลงานคณะ'!J97</f>
        <v>0</v>
      </c>
      <c r="K87" s="1048">
        <f>+'3.1ผลงานคณะ'!K97</f>
        <v>1.2</v>
      </c>
      <c r="L87" s="1048">
        <f>+'3.1ผลงานคณะ'!L97</f>
        <v>0</v>
      </c>
      <c r="M87" s="1048">
        <f>+'3.1ผลงานคณะ'!M97</f>
        <v>0</v>
      </c>
      <c r="N87" s="1048">
        <f>+'3.1ผลงานคณะ'!N97</f>
        <v>0</v>
      </c>
      <c r="O87" s="1048">
        <f>+'3.1ผลงานคณะ'!O97</f>
        <v>0</v>
      </c>
      <c r="P87" s="1048">
        <f>+'3.1ผลงานคณะ'!P97</f>
        <v>0</v>
      </c>
      <c r="Q87" s="1048">
        <f>+'3.1ผลงานคณะ'!Q97</f>
        <v>0</v>
      </c>
      <c r="R87" s="1048">
        <f>+'3.1ผลงานคณะ'!R97</f>
        <v>0</v>
      </c>
      <c r="S87" s="1048">
        <f>+'3.1ผลงานคณะ'!S97</f>
        <v>0</v>
      </c>
      <c r="T87" s="1048">
        <f>+'3.1ผลงานคณะ'!T97</f>
        <v>0</v>
      </c>
      <c r="U87" s="1048">
        <f>+'3.1ผลงานคณะ'!U97</f>
        <v>0</v>
      </c>
      <c r="V87" s="1048">
        <f>+'3.1ผลงานคณะ'!V97</f>
        <v>0</v>
      </c>
      <c r="W87" s="1048">
        <f>+'3.1ผลงานคณะ'!W97</f>
        <v>0</v>
      </c>
      <c r="X87" s="1048">
        <f>+'3.1ผลงานคณะ'!X97</f>
        <v>0</v>
      </c>
      <c r="Y87" s="1048">
        <f>+'3.1ผลงานคณะ'!Y97</f>
        <v>0</v>
      </c>
      <c r="Z87" s="1048">
        <f>+'3.1ผลงานคณะ'!Z97</f>
        <v>0</v>
      </c>
      <c r="AA87" s="1048">
        <f>+'3.1ผลงานคณะ'!AA97</f>
        <v>0</v>
      </c>
      <c r="AB87" s="1048">
        <f>+'3.1ผลงานคณะ'!AB97</f>
        <v>0</v>
      </c>
      <c r="AC87" s="1048">
        <f>+'3.1ผลงานคณะ'!AC97</f>
        <v>0</v>
      </c>
      <c r="AD87" s="1048">
        <f>+'3.1ผลงานคณะ'!AD97</f>
        <v>0</v>
      </c>
      <c r="AE87" s="1048">
        <f>+'3.1ผลงานคณะ'!AE97</f>
        <v>0</v>
      </c>
      <c r="AF87" s="1048">
        <f>+'3.1ผลงานคณะ'!AF97</f>
        <v>0</v>
      </c>
      <c r="AG87" s="1048">
        <f>+'3.1ผลงานคณะ'!AG97</f>
        <v>0</v>
      </c>
      <c r="AH87" s="1048">
        <f>+'3.1ผลงานคณะ'!AH97</f>
        <v>0</v>
      </c>
      <c r="AI87" s="1048">
        <f>+'3.1ผลงานคณะ'!AI97</f>
        <v>1.2</v>
      </c>
      <c r="AJ87" s="1048">
        <f>+'3.1ผลงานคณะ'!AJ97</f>
        <v>0</v>
      </c>
      <c r="AK87" s="1048">
        <f>+'3.1ผลงานคณะ'!AK97</f>
        <v>0</v>
      </c>
      <c r="AL87" s="1048">
        <f>+'3.1ผลงานคณะ'!AL97</f>
        <v>0</v>
      </c>
      <c r="AM87" s="1048">
        <f>+'3.1ผลงานคณะ'!AM97</f>
        <v>0</v>
      </c>
      <c r="AN87" s="1048">
        <f>+'3.1ผลงานคณะ'!AN97</f>
        <v>0</v>
      </c>
      <c r="AO87" s="1048">
        <f>+'3.1ผลงานคณะ'!AO97</f>
        <v>0</v>
      </c>
      <c r="AP87" s="1048">
        <f>+'3.1ผลงานคณะ'!AP97</f>
        <v>0</v>
      </c>
      <c r="AQ87" s="1048">
        <f>+'3.1ผลงานคณะ'!AQ97</f>
        <v>0</v>
      </c>
      <c r="AR87" s="1048">
        <f>+'3.1ผลงานคณะ'!AR97</f>
        <v>0</v>
      </c>
      <c r="AS87" s="1048">
        <f>+'3.1ผลงานคณะ'!AS97</f>
        <v>4.2</v>
      </c>
      <c r="AT87" s="1048">
        <f>+'3.1ผลงานคณะ'!AT97</f>
        <v>0</v>
      </c>
      <c r="AU87" s="1048">
        <f>+'3.1ผลงานคณะ'!AU97</f>
        <v>0</v>
      </c>
      <c r="AV87" s="1048">
        <f>+'3.1ผลงานคณะ'!AV97</f>
        <v>0</v>
      </c>
      <c r="AW87" s="1048">
        <f>+'3.1ผลงานคณะ'!AW97</f>
        <v>0</v>
      </c>
      <c r="AX87" s="1083">
        <f>+'3.1ผลงานคณะ'!AX97</f>
        <v>1.7999999999999998</v>
      </c>
      <c r="AY87" s="1048">
        <f>+'3.1ผลงานคณะ'!AY97</f>
        <v>0</v>
      </c>
      <c r="AZ87" s="1048">
        <f>+'3.1ผลงานคณะ'!AZ97</f>
        <v>0</v>
      </c>
      <c r="BA87" s="1048">
        <f>+'3.1ผลงานคณะ'!BA97</f>
        <v>0</v>
      </c>
      <c r="BB87" s="1048">
        <f>+'3.1ผลงานคณะ'!BB97</f>
        <v>0</v>
      </c>
      <c r="BC87" s="1048">
        <f>+'3.1ผลงานคณะ'!BC97</f>
        <v>1.2</v>
      </c>
      <c r="BD87" s="1048">
        <f>+'3.1ผลงานคณะ'!BD97</f>
        <v>0</v>
      </c>
      <c r="BE87" s="1048">
        <f>+'3.1ผลงานคณะ'!BE97</f>
        <v>0</v>
      </c>
      <c r="BF87" s="1048">
        <f>+'3.1ผลงานคณะ'!BF97</f>
        <v>0</v>
      </c>
      <c r="BG87" s="1048">
        <f>+'3.1ผลงานคณะ'!BG97</f>
        <v>0</v>
      </c>
      <c r="BH87" s="1048">
        <f>+'3.1ผลงานคณะ'!BH97</f>
        <v>0</v>
      </c>
      <c r="BI87" s="1048">
        <f>+'3.1ผลงานคณะ'!BI97</f>
        <v>0</v>
      </c>
      <c r="BJ87" s="1048">
        <f>+'3.1ผลงานคณะ'!BJ97</f>
        <v>0</v>
      </c>
      <c r="BK87" s="1048">
        <f>+'3.1ผลงานคณะ'!BK97</f>
        <v>0</v>
      </c>
      <c r="BL87" s="583"/>
      <c r="BM87" s="216">
        <f>+BM86*0.6</f>
        <v>12</v>
      </c>
      <c r="BN87" s="587"/>
      <c r="BO87" s="583"/>
      <c r="BP87" s="583"/>
      <c r="BQ87" s="147"/>
      <c r="BR87" s="158"/>
      <c r="BS87" s="158"/>
      <c r="BT87" s="158"/>
      <c r="BU87" s="158"/>
      <c r="BV87" s="158"/>
      <c r="BW87" s="158"/>
      <c r="BX87" s="158"/>
      <c r="BY87" s="158"/>
      <c r="BZ87" s="158"/>
      <c r="CA87" s="158"/>
      <c r="CB87" s="158"/>
      <c r="CC87" s="158"/>
      <c r="CD87" s="158"/>
      <c r="CE87" s="158"/>
      <c r="CF87" s="158"/>
      <c r="CG87" s="158"/>
      <c r="CH87" s="158"/>
      <c r="CI87" s="158"/>
      <c r="CJ87" s="158"/>
      <c r="CK87" s="158"/>
      <c r="CL87" s="158"/>
      <c r="CM87" s="158"/>
      <c r="CN87" s="158"/>
      <c r="CO87" s="158"/>
      <c r="CP87" s="158"/>
      <c r="CQ87" s="158"/>
      <c r="CR87" s="158"/>
      <c r="CS87" s="158"/>
      <c r="CT87" s="158"/>
      <c r="CU87" s="158"/>
      <c r="CV87" s="158"/>
      <c r="CW87" s="158"/>
      <c r="CX87" s="158"/>
      <c r="CY87" s="158"/>
      <c r="CZ87" s="158"/>
      <c r="DA87" s="158"/>
      <c r="DB87" s="158"/>
      <c r="DC87" s="158"/>
      <c r="DD87" s="158"/>
      <c r="DE87" s="158"/>
      <c r="DF87" s="158"/>
      <c r="DG87" s="158"/>
      <c r="DH87" s="158"/>
      <c r="DI87" s="158"/>
      <c r="DJ87" s="158"/>
      <c r="DK87" s="158"/>
      <c r="DL87" s="158"/>
      <c r="DM87" s="158"/>
      <c r="DN87" s="158"/>
      <c r="DO87" s="158"/>
      <c r="DP87" s="158"/>
      <c r="DQ87" s="158"/>
      <c r="DR87" s="158"/>
      <c r="DS87" s="158"/>
      <c r="DT87" s="158"/>
      <c r="DU87" s="158"/>
      <c r="DV87" s="158"/>
      <c r="DW87" s="158"/>
      <c r="DX87" s="158"/>
      <c r="DY87" s="158"/>
      <c r="DZ87" s="158"/>
      <c r="EA87" s="158"/>
      <c r="EB87" s="158"/>
      <c r="EC87" s="158"/>
      <c r="ED87" s="158"/>
      <c r="EE87" s="158"/>
      <c r="EF87" s="158"/>
      <c r="EG87" s="158"/>
      <c r="EH87" s="158"/>
      <c r="EI87" s="158"/>
      <c r="EJ87" s="158"/>
      <c r="EK87" s="158"/>
      <c r="EL87" s="158"/>
      <c r="EM87" s="158"/>
      <c r="EN87" s="158"/>
      <c r="EO87" s="158"/>
      <c r="EP87" s="158"/>
      <c r="EQ87" s="158"/>
      <c r="ER87" s="158"/>
      <c r="ES87" s="158"/>
      <c r="ET87" s="158"/>
      <c r="EU87" s="158"/>
      <c r="EV87" s="158"/>
      <c r="EW87" s="158"/>
      <c r="EX87" s="158"/>
      <c r="EY87" s="158"/>
      <c r="EZ87" s="158"/>
      <c r="FA87" s="158"/>
      <c r="FB87" s="158"/>
      <c r="FC87" s="158"/>
      <c r="FD87" s="158"/>
      <c r="FE87" s="158"/>
      <c r="FF87" s="158"/>
      <c r="FG87" s="158"/>
      <c r="FH87" s="158"/>
      <c r="FI87" s="158"/>
      <c r="FJ87" s="158"/>
      <c r="FK87" s="158"/>
      <c r="FL87" s="158"/>
      <c r="FM87" s="158"/>
      <c r="FN87" s="158"/>
      <c r="FO87" s="158"/>
      <c r="FP87" s="158"/>
      <c r="FQ87" s="158"/>
      <c r="FR87" s="158"/>
      <c r="FS87" s="158"/>
      <c r="FT87" s="158"/>
      <c r="FU87" s="158"/>
      <c r="FV87" s="158"/>
      <c r="FW87" s="158"/>
      <c r="FX87" s="158"/>
      <c r="FY87" s="158"/>
      <c r="FZ87" s="158"/>
      <c r="GA87" s="158"/>
      <c r="GB87" s="158"/>
      <c r="GC87" s="158"/>
      <c r="GD87" s="158"/>
      <c r="GE87" s="158"/>
      <c r="GF87" s="158"/>
      <c r="GG87" s="158"/>
      <c r="GH87" s="158"/>
      <c r="GI87" s="158"/>
      <c r="GJ87" s="158"/>
      <c r="GK87" s="158"/>
      <c r="GL87" s="158"/>
      <c r="GM87" s="158"/>
      <c r="GN87" s="158"/>
      <c r="GO87" s="158"/>
      <c r="GP87" s="158"/>
      <c r="GQ87" s="158"/>
      <c r="GR87" s="158"/>
      <c r="GS87" s="158"/>
      <c r="GT87" s="158"/>
      <c r="GU87" s="158"/>
      <c r="GV87" s="158"/>
      <c r="GW87" s="158"/>
      <c r="GX87" s="158"/>
      <c r="GY87" s="158"/>
      <c r="GZ87" s="158"/>
      <c r="HA87" s="158"/>
      <c r="HB87" s="158"/>
      <c r="HC87" s="158"/>
      <c r="HD87" s="158"/>
      <c r="HE87" s="158"/>
      <c r="HF87" s="158"/>
      <c r="HG87" s="158"/>
      <c r="HH87" s="158"/>
      <c r="HI87" s="158"/>
      <c r="HJ87" s="158"/>
      <c r="HK87" s="158"/>
      <c r="HL87" s="158"/>
      <c r="HM87" s="158"/>
      <c r="HN87" s="158"/>
      <c r="HO87" s="158"/>
      <c r="HP87" s="158"/>
      <c r="HQ87" s="158"/>
      <c r="HR87" s="158"/>
      <c r="HS87" s="158"/>
      <c r="HT87" s="158"/>
      <c r="HU87" s="158"/>
      <c r="HV87" s="158"/>
      <c r="HW87" s="158"/>
      <c r="HX87" s="158"/>
      <c r="HY87" s="158"/>
      <c r="HZ87" s="158"/>
      <c r="IA87" s="158"/>
      <c r="IB87" s="158"/>
      <c r="IC87" s="158"/>
      <c r="ID87" s="158"/>
      <c r="IE87" s="158"/>
      <c r="IF87" s="158"/>
      <c r="IG87" s="158"/>
      <c r="IH87" s="158"/>
      <c r="II87" s="158"/>
      <c r="IJ87" s="158"/>
      <c r="IK87" s="158"/>
      <c r="IL87" s="158"/>
      <c r="IM87" s="158"/>
      <c r="IN87" s="158"/>
      <c r="IO87" s="158"/>
    </row>
    <row r="88" spans="1:249" s="159" customFormat="1" ht="264">
      <c r="A88" s="814"/>
      <c r="B88" s="1054"/>
      <c r="C88" s="820" t="s">
        <v>158</v>
      </c>
      <c r="D88" s="525"/>
      <c r="E88" s="523" t="s">
        <v>181</v>
      </c>
      <c r="F88" s="1083">
        <f>+'3.1ผลงานคณะ'!F98</f>
        <v>20</v>
      </c>
      <c r="G88" s="1048">
        <f>+'3.1ผลงานคณะ'!G98</f>
        <v>0</v>
      </c>
      <c r="H88" s="1048">
        <f>+'3.1ผลงานคณะ'!H98</f>
        <v>0</v>
      </c>
      <c r="I88" s="1048">
        <f>+'3.1ผลงานคณะ'!I98</f>
        <v>0</v>
      </c>
      <c r="J88" s="1048">
        <f>+'3.1ผลงานคณะ'!J98</f>
        <v>0</v>
      </c>
      <c r="K88" s="1083">
        <f>+'3.1ผลงานคณะ'!K98</f>
        <v>4</v>
      </c>
      <c r="L88" s="1048">
        <f>+'3.1ผลงานคณะ'!L98</f>
        <v>0</v>
      </c>
      <c r="M88" s="1048">
        <f>+'3.1ผลงานคณะ'!M98</f>
        <v>0</v>
      </c>
      <c r="N88" s="1048">
        <f>+'3.1ผลงานคณะ'!N98</f>
        <v>0</v>
      </c>
      <c r="O88" s="1048">
        <f>+'3.1ผลงานคณะ'!O98</f>
        <v>0</v>
      </c>
      <c r="P88" s="1048">
        <f>+'3.1ผลงานคณะ'!P98</f>
        <v>0</v>
      </c>
      <c r="Q88" s="1048">
        <f>+'3.1ผลงานคณะ'!Q98</f>
        <v>0</v>
      </c>
      <c r="R88" s="1048">
        <f>+'3.1ผลงานคณะ'!R98</f>
        <v>0</v>
      </c>
      <c r="S88" s="1048">
        <f>+'3.1ผลงานคณะ'!S98</f>
        <v>0</v>
      </c>
      <c r="T88" s="1083">
        <f>+'3.1ผลงานคณะ'!T98</f>
        <v>3</v>
      </c>
      <c r="U88" s="1048">
        <f>+'3.1ผลงานคณะ'!U98</f>
        <v>0</v>
      </c>
      <c r="V88" s="1048">
        <f>+'3.1ผลงานคณะ'!V98</f>
        <v>0</v>
      </c>
      <c r="W88" s="1048">
        <f>+'3.1ผลงานคณะ'!W98</f>
        <v>0</v>
      </c>
      <c r="X88" s="1048">
        <f>+'3.1ผลงานคณะ'!X98</f>
        <v>0</v>
      </c>
      <c r="Y88" s="1048">
        <f>+'3.1ผลงานคณะ'!Y98</f>
        <v>11</v>
      </c>
      <c r="Z88" s="1048">
        <f>+'3.1ผลงานคณะ'!Z98</f>
        <v>0</v>
      </c>
      <c r="AA88" s="1048">
        <f>+'3.1ผลงานคณะ'!AA98</f>
        <v>0</v>
      </c>
      <c r="AB88" s="1048">
        <f>+'3.1ผลงานคณะ'!AB98</f>
        <v>0</v>
      </c>
      <c r="AC88" s="1048">
        <f>+'3.1ผลงานคณะ'!AC98</f>
        <v>0</v>
      </c>
      <c r="AD88" s="1048">
        <f>+'3.1ผลงานคณะ'!AD98</f>
        <v>8</v>
      </c>
      <c r="AE88" s="1048">
        <f>+'3.1ผลงานคณะ'!AE98</f>
        <v>0</v>
      </c>
      <c r="AF88" s="1048">
        <f>+'3.1ผลงานคณะ'!AF98</f>
        <v>0</v>
      </c>
      <c r="AG88" s="1048">
        <f>+'3.1ผลงานคณะ'!AG98</f>
        <v>0</v>
      </c>
      <c r="AH88" s="1048">
        <f>+'3.1ผลงานคณะ'!AH98</f>
        <v>0</v>
      </c>
      <c r="AI88" s="1083">
        <f>+'3.1ผลงานคณะ'!AI98</f>
        <v>15</v>
      </c>
      <c r="AJ88" s="1048">
        <f>+'3.1ผลงานคณะ'!AJ98</f>
        <v>0</v>
      </c>
      <c r="AK88" s="1048">
        <f>+'3.1ผลงานคณะ'!AK98</f>
        <v>0</v>
      </c>
      <c r="AL88" s="1048">
        <f>+'3.1ผลงานคณะ'!AL98</f>
        <v>0</v>
      </c>
      <c r="AM88" s="1048">
        <f>+'3.1ผลงานคณะ'!AM98</f>
        <v>0</v>
      </c>
      <c r="AN88" s="1048">
        <f>+'3.1ผลงานคณะ'!AN98</f>
        <v>0</v>
      </c>
      <c r="AO88" s="1048">
        <f>+'3.1ผลงานคณะ'!AO98</f>
        <v>0</v>
      </c>
      <c r="AP88" s="1048">
        <f>+'3.1ผลงานคณะ'!AP98</f>
        <v>0</v>
      </c>
      <c r="AQ88" s="1048">
        <f>+'3.1ผลงานคณะ'!AQ98</f>
        <v>0</v>
      </c>
      <c r="AR88" s="1048">
        <f>+'3.1ผลงานคณะ'!AR98</f>
        <v>0</v>
      </c>
      <c r="AS88" s="1048">
        <f>+'3.1ผลงานคณะ'!AS98</f>
        <v>9</v>
      </c>
      <c r="AT88" s="1048">
        <f>+'3.1ผลงานคณะ'!AT98</f>
        <v>0</v>
      </c>
      <c r="AU88" s="1048">
        <f>+'3.1ผลงานคณะ'!AU98</f>
        <v>0</v>
      </c>
      <c r="AV88" s="1048">
        <f>+'3.1ผลงานคณะ'!AV98</f>
        <v>0</v>
      </c>
      <c r="AW88" s="1048">
        <f>+'3.1ผลงานคณะ'!AW98</f>
        <v>0</v>
      </c>
      <c r="AX88" s="1083">
        <f>+'3.1ผลงานคณะ'!AX98</f>
        <v>13</v>
      </c>
      <c r="AY88" s="1048">
        <f>+'3.1ผลงานคณะ'!AY98</f>
        <v>0</v>
      </c>
      <c r="AZ88" s="1048">
        <f>+'3.1ผลงานคณะ'!AZ98</f>
        <v>0</v>
      </c>
      <c r="BA88" s="1048">
        <f>+'3.1ผลงานคณะ'!BA98</f>
        <v>0</v>
      </c>
      <c r="BB88" s="1048">
        <f>+'3.1ผลงานคณะ'!BB98</f>
        <v>0</v>
      </c>
      <c r="BC88" s="1083">
        <f>+'3.1ผลงานคณะ'!BC98</f>
        <v>2</v>
      </c>
      <c r="BD88" s="1048">
        <f>+'3.1ผลงานคณะ'!BD98</f>
        <v>0</v>
      </c>
      <c r="BE88" s="1048">
        <f>+'3.1ผลงานคณะ'!BE98</f>
        <v>0</v>
      </c>
      <c r="BF88" s="1048">
        <f>+'3.1ผลงานคณะ'!BF98</f>
        <v>0</v>
      </c>
      <c r="BG88" s="1048">
        <f>+'3.1ผลงานคณะ'!BG98</f>
        <v>0</v>
      </c>
      <c r="BH88" s="1083">
        <f>+'3.1ผลงานคณะ'!BH98</f>
        <v>1</v>
      </c>
      <c r="BI88" s="1048">
        <f>+'3.1ผลงานคณะ'!BI98</f>
        <v>0</v>
      </c>
      <c r="BJ88" s="1048">
        <f>+'3.1ผลงานคณะ'!BJ98</f>
        <v>0</v>
      </c>
      <c r="BK88" s="1048">
        <f>+'3.1ผลงานคณะ'!BK98</f>
        <v>0</v>
      </c>
      <c r="BL88" s="583"/>
      <c r="BM88" s="1190">
        <f>+SUM(F88,K88,T88,Y88,AD88,AI88,AN88,AS88,AX88,BC88,BH88)</f>
        <v>86</v>
      </c>
      <c r="BN88" s="587"/>
      <c r="BO88" s="583"/>
      <c r="BP88" s="583"/>
      <c r="BQ88" s="147"/>
      <c r="BR88" s="158"/>
      <c r="BS88" s="158"/>
      <c r="BT88" s="158"/>
      <c r="BU88" s="158"/>
      <c r="BV88" s="158"/>
      <c r="BW88" s="158"/>
      <c r="BX88" s="158"/>
      <c r="BY88" s="158"/>
      <c r="BZ88" s="158"/>
      <c r="CA88" s="158"/>
      <c r="CB88" s="158"/>
      <c r="CC88" s="158"/>
      <c r="CD88" s="158"/>
      <c r="CE88" s="158"/>
      <c r="CF88" s="158"/>
      <c r="CG88" s="158"/>
      <c r="CH88" s="158"/>
      <c r="CI88" s="158"/>
      <c r="CJ88" s="158"/>
      <c r="CK88" s="158"/>
      <c r="CL88" s="158"/>
      <c r="CM88" s="158"/>
      <c r="CN88" s="158"/>
      <c r="CO88" s="158"/>
      <c r="CP88" s="158"/>
      <c r="CQ88" s="158"/>
      <c r="CR88" s="158"/>
      <c r="CS88" s="158"/>
      <c r="CT88" s="158"/>
      <c r="CU88" s="158"/>
      <c r="CV88" s="158"/>
      <c r="CW88" s="158"/>
      <c r="CX88" s="158"/>
      <c r="CY88" s="158"/>
      <c r="CZ88" s="158"/>
      <c r="DA88" s="158"/>
      <c r="DB88" s="158"/>
      <c r="DC88" s="158"/>
      <c r="DD88" s="158"/>
      <c r="DE88" s="158"/>
      <c r="DF88" s="158"/>
      <c r="DG88" s="158"/>
      <c r="DH88" s="158"/>
      <c r="DI88" s="158"/>
      <c r="DJ88" s="158"/>
      <c r="DK88" s="158"/>
      <c r="DL88" s="158"/>
      <c r="DM88" s="158"/>
      <c r="DN88" s="158"/>
      <c r="DO88" s="158"/>
      <c r="DP88" s="158"/>
      <c r="DQ88" s="158"/>
      <c r="DR88" s="158"/>
      <c r="DS88" s="158"/>
      <c r="DT88" s="158"/>
      <c r="DU88" s="158"/>
      <c r="DV88" s="158"/>
      <c r="DW88" s="158"/>
      <c r="DX88" s="158"/>
      <c r="DY88" s="158"/>
      <c r="DZ88" s="158"/>
      <c r="EA88" s="158"/>
      <c r="EB88" s="158"/>
      <c r="EC88" s="158"/>
      <c r="ED88" s="158"/>
      <c r="EE88" s="158"/>
      <c r="EF88" s="158"/>
      <c r="EG88" s="158"/>
      <c r="EH88" s="158"/>
      <c r="EI88" s="158"/>
      <c r="EJ88" s="158"/>
      <c r="EK88" s="158"/>
      <c r="EL88" s="158"/>
      <c r="EM88" s="158"/>
      <c r="EN88" s="158"/>
      <c r="EO88" s="158"/>
      <c r="EP88" s="158"/>
      <c r="EQ88" s="158"/>
      <c r="ER88" s="158"/>
      <c r="ES88" s="158"/>
      <c r="ET88" s="158"/>
      <c r="EU88" s="158"/>
      <c r="EV88" s="158"/>
      <c r="EW88" s="158"/>
      <c r="EX88" s="158"/>
      <c r="EY88" s="158"/>
      <c r="EZ88" s="158"/>
      <c r="FA88" s="158"/>
      <c r="FB88" s="158"/>
      <c r="FC88" s="158"/>
      <c r="FD88" s="158"/>
      <c r="FE88" s="158"/>
      <c r="FF88" s="158"/>
      <c r="FG88" s="158"/>
      <c r="FH88" s="158"/>
      <c r="FI88" s="158"/>
      <c r="FJ88" s="158"/>
      <c r="FK88" s="158"/>
      <c r="FL88" s="158"/>
      <c r="FM88" s="158"/>
      <c r="FN88" s="158"/>
      <c r="FO88" s="158"/>
      <c r="FP88" s="158"/>
      <c r="FQ88" s="158"/>
      <c r="FR88" s="158"/>
      <c r="FS88" s="158"/>
      <c r="FT88" s="158"/>
      <c r="FU88" s="158"/>
      <c r="FV88" s="158"/>
      <c r="FW88" s="158"/>
      <c r="FX88" s="158"/>
      <c r="FY88" s="158"/>
      <c r="FZ88" s="158"/>
      <c r="GA88" s="158"/>
      <c r="GB88" s="158"/>
      <c r="GC88" s="158"/>
      <c r="GD88" s="158"/>
      <c r="GE88" s="158"/>
      <c r="GF88" s="158"/>
      <c r="GG88" s="158"/>
      <c r="GH88" s="158"/>
      <c r="GI88" s="158"/>
      <c r="GJ88" s="158"/>
      <c r="GK88" s="158"/>
      <c r="GL88" s="158"/>
      <c r="GM88" s="158"/>
      <c r="GN88" s="158"/>
      <c r="GO88" s="158"/>
      <c r="GP88" s="158"/>
      <c r="GQ88" s="158"/>
      <c r="GR88" s="158"/>
      <c r="GS88" s="158"/>
      <c r="GT88" s="158"/>
      <c r="GU88" s="158"/>
      <c r="GV88" s="158"/>
      <c r="GW88" s="158"/>
      <c r="GX88" s="158"/>
      <c r="GY88" s="158"/>
      <c r="GZ88" s="158"/>
      <c r="HA88" s="158"/>
      <c r="HB88" s="158"/>
      <c r="HC88" s="158"/>
      <c r="HD88" s="158"/>
      <c r="HE88" s="158"/>
      <c r="HF88" s="158"/>
      <c r="HG88" s="158"/>
      <c r="HH88" s="158"/>
      <c r="HI88" s="158"/>
      <c r="HJ88" s="158"/>
      <c r="HK88" s="158"/>
      <c r="HL88" s="158"/>
      <c r="HM88" s="158"/>
      <c r="HN88" s="158"/>
      <c r="HO88" s="158"/>
      <c r="HP88" s="158"/>
      <c r="HQ88" s="158"/>
      <c r="HR88" s="158"/>
      <c r="HS88" s="158"/>
      <c r="HT88" s="158"/>
      <c r="HU88" s="158"/>
      <c r="HV88" s="158"/>
      <c r="HW88" s="158"/>
      <c r="HX88" s="158"/>
      <c r="HY88" s="158"/>
      <c r="HZ88" s="158"/>
      <c r="IA88" s="158"/>
      <c r="IB88" s="158"/>
      <c r="IC88" s="158"/>
      <c r="ID88" s="158"/>
      <c r="IE88" s="158"/>
      <c r="IF88" s="158"/>
      <c r="IG88" s="158"/>
      <c r="IH88" s="158"/>
      <c r="II88" s="158"/>
      <c r="IJ88" s="158"/>
      <c r="IK88" s="158"/>
      <c r="IL88" s="158"/>
      <c r="IM88" s="158"/>
      <c r="IN88" s="158"/>
      <c r="IO88" s="158"/>
    </row>
    <row r="89" spans="1:249" s="159" customFormat="1" ht="30.75">
      <c r="A89" s="814"/>
      <c r="B89" s="1054"/>
      <c r="C89" s="821" t="s">
        <v>94</v>
      </c>
      <c r="D89" s="525"/>
      <c r="E89" s="527"/>
      <c r="F89" s="1048">
        <f>+'3.1ผลงานคณะ'!F99</f>
        <v>16</v>
      </c>
      <c r="G89" s="1048">
        <f>+'3.1ผลงานคณะ'!G99</f>
        <v>0</v>
      </c>
      <c r="H89" s="1048">
        <f>+'3.1ผลงานคณะ'!H99</f>
        <v>0</v>
      </c>
      <c r="I89" s="1048">
        <f>+'3.1ผลงานคณะ'!I99</f>
        <v>0</v>
      </c>
      <c r="J89" s="1048">
        <f>+'3.1ผลงานคณะ'!J99</f>
        <v>0</v>
      </c>
      <c r="K89" s="1048">
        <f>+'3.1ผลงานคณะ'!K99</f>
        <v>3.2</v>
      </c>
      <c r="L89" s="1048">
        <f>+'3.1ผลงานคณะ'!L99</f>
        <v>0</v>
      </c>
      <c r="M89" s="1048">
        <f>+'3.1ผลงานคณะ'!M99</f>
        <v>0</v>
      </c>
      <c r="N89" s="1048">
        <f>+'3.1ผลงานคณะ'!N99</f>
        <v>0</v>
      </c>
      <c r="O89" s="1048">
        <f>+'3.1ผลงานคณะ'!O99</f>
        <v>0</v>
      </c>
      <c r="P89" s="1048">
        <f>+'3.1ผลงานคณะ'!P99</f>
        <v>0</v>
      </c>
      <c r="Q89" s="1048">
        <f>+'3.1ผลงานคณะ'!Q99</f>
        <v>0</v>
      </c>
      <c r="R89" s="1048">
        <f>+'3.1ผลงานคณะ'!R99</f>
        <v>0</v>
      </c>
      <c r="S89" s="1048">
        <f>+'3.1ผลงานคณะ'!S99</f>
        <v>0</v>
      </c>
      <c r="T89" s="1048">
        <f>+'3.1ผลงานคณะ'!T99</f>
        <v>2.4000000000000004</v>
      </c>
      <c r="U89" s="1048">
        <f>+'3.1ผลงานคณะ'!U99</f>
        <v>0</v>
      </c>
      <c r="V89" s="1048">
        <f>+'3.1ผลงานคณะ'!V99</f>
        <v>0</v>
      </c>
      <c r="W89" s="1048">
        <f>+'3.1ผลงานคณะ'!W99</f>
        <v>0</v>
      </c>
      <c r="X89" s="1048">
        <f>+'3.1ผลงานคณะ'!X99</f>
        <v>0</v>
      </c>
      <c r="Y89" s="1048">
        <f>+'3.1ผลงานคณะ'!Y99</f>
        <v>8.8000000000000007</v>
      </c>
      <c r="Z89" s="1048">
        <f>+'3.1ผลงานคณะ'!Z99</f>
        <v>0</v>
      </c>
      <c r="AA89" s="1048">
        <f>+'3.1ผลงานคณะ'!AA99</f>
        <v>0</v>
      </c>
      <c r="AB89" s="1048">
        <f>+'3.1ผลงานคณะ'!AB99</f>
        <v>0</v>
      </c>
      <c r="AC89" s="1048">
        <f>+'3.1ผลงานคณะ'!AC99</f>
        <v>0</v>
      </c>
      <c r="AD89" s="1048">
        <f>+'3.1ผลงานคณะ'!AD99</f>
        <v>6.4</v>
      </c>
      <c r="AE89" s="1048">
        <f>+'3.1ผลงานคณะ'!AE99</f>
        <v>0</v>
      </c>
      <c r="AF89" s="1048">
        <f>+'3.1ผลงานคณะ'!AF99</f>
        <v>0</v>
      </c>
      <c r="AG89" s="1048">
        <f>+'3.1ผลงานคณะ'!AG99</f>
        <v>0</v>
      </c>
      <c r="AH89" s="1048">
        <f>+'3.1ผลงานคณะ'!AH99</f>
        <v>0</v>
      </c>
      <c r="AI89" s="1048">
        <f>+'3.1ผลงานคณะ'!AI99</f>
        <v>12</v>
      </c>
      <c r="AJ89" s="1048">
        <f>+'3.1ผลงานคณะ'!AJ99</f>
        <v>0</v>
      </c>
      <c r="AK89" s="1048">
        <f>+'3.1ผลงานคณะ'!AK99</f>
        <v>0</v>
      </c>
      <c r="AL89" s="1048">
        <f>+'3.1ผลงานคณะ'!AL99</f>
        <v>0</v>
      </c>
      <c r="AM89" s="1048">
        <f>+'3.1ผลงานคณะ'!AM99</f>
        <v>0</v>
      </c>
      <c r="AN89" s="1048">
        <f>+'3.1ผลงานคณะ'!AN99</f>
        <v>0</v>
      </c>
      <c r="AO89" s="1048">
        <f>+'3.1ผลงานคณะ'!AO99</f>
        <v>0</v>
      </c>
      <c r="AP89" s="1048">
        <f>+'3.1ผลงานคณะ'!AP99</f>
        <v>0</v>
      </c>
      <c r="AQ89" s="1048">
        <f>+'3.1ผลงานคณะ'!AQ99</f>
        <v>0</v>
      </c>
      <c r="AR89" s="1048">
        <f>+'3.1ผลงานคณะ'!AR99</f>
        <v>0</v>
      </c>
      <c r="AS89" s="1048">
        <f>+'3.1ผลงานคณะ'!AS99</f>
        <v>7.2</v>
      </c>
      <c r="AT89" s="1048">
        <f>+'3.1ผลงานคณะ'!AT99</f>
        <v>0</v>
      </c>
      <c r="AU89" s="1048">
        <f>+'3.1ผลงานคณะ'!AU99</f>
        <v>0</v>
      </c>
      <c r="AV89" s="1048">
        <f>+'3.1ผลงานคณะ'!AV99</f>
        <v>0</v>
      </c>
      <c r="AW89" s="1048">
        <f>+'3.1ผลงานคณะ'!AW99</f>
        <v>0</v>
      </c>
      <c r="AX89" s="1048">
        <f>+'3.1ผลงานคณะ'!AX99</f>
        <v>10.4</v>
      </c>
      <c r="AY89" s="1048">
        <f>+'3.1ผลงานคณะ'!AY99</f>
        <v>0</v>
      </c>
      <c r="AZ89" s="1048">
        <f>+'3.1ผลงานคณะ'!AZ99</f>
        <v>0</v>
      </c>
      <c r="BA89" s="1048">
        <f>+'3.1ผลงานคณะ'!BA99</f>
        <v>0</v>
      </c>
      <c r="BB89" s="1048">
        <f>+'3.1ผลงานคณะ'!BB99</f>
        <v>0</v>
      </c>
      <c r="BC89" s="1048">
        <f>+'3.1ผลงานคณะ'!BC99</f>
        <v>1.6</v>
      </c>
      <c r="BD89" s="1048">
        <f>+'3.1ผลงานคณะ'!BD99</f>
        <v>0</v>
      </c>
      <c r="BE89" s="1048">
        <f>+'3.1ผลงานคณะ'!BE99</f>
        <v>0</v>
      </c>
      <c r="BF89" s="1048">
        <f>+'3.1ผลงานคณะ'!BF99</f>
        <v>0</v>
      </c>
      <c r="BG89" s="1048">
        <f>+'3.1ผลงานคณะ'!BG99</f>
        <v>0</v>
      </c>
      <c r="BH89" s="1048">
        <f>+'3.1ผลงานคณะ'!BH99</f>
        <v>0.8</v>
      </c>
      <c r="BI89" s="1048">
        <f>+'3.1ผลงานคณะ'!BI99</f>
        <v>0</v>
      </c>
      <c r="BJ89" s="1048">
        <f>+'3.1ผลงานคณะ'!BJ99</f>
        <v>0</v>
      </c>
      <c r="BK89" s="1048">
        <f>+'3.1ผลงานคณะ'!BK99</f>
        <v>0</v>
      </c>
      <c r="BL89" s="583"/>
      <c r="BM89" s="216">
        <f>+BM88*0.8</f>
        <v>68.8</v>
      </c>
      <c r="BN89" s="587"/>
      <c r="BO89" s="583"/>
      <c r="BP89" s="583"/>
      <c r="BQ89" s="147"/>
      <c r="BR89" s="158"/>
      <c r="BS89" s="158"/>
      <c r="BT89" s="158"/>
      <c r="BU89" s="158"/>
      <c r="BV89" s="158"/>
      <c r="BW89" s="158"/>
      <c r="BX89" s="158"/>
      <c r="BY89" s="158"/>
      <c r="BZ89" s="158"/>
      <c r="CA89" s="158"/>
      <c r="CB89" s="158"/>
      <c r="CC89" s="158"/>
      <c r="CD89" s="158"/>
      <c r="CE89" s="158"/>
      <c r="CF89" s="158"/>
      <c r="CG89" s="158"/>
      <c r="CH89" s="158"/>
      <c r="CI89" s="158"/>
      <c r="CJ89" s="158"/>
      <c r="CK89" s="158"/>
      <c r="CL89" s="158"/>
      <c r="CM89" s="158"/>
      <c r="CN89" s="158"/>
      <c r="CO89" s="158"/>
      <c r="CP89" s="158"/>
      <c r="CQ89" s="158"/>
      <c r="CR89" s="158"/>
      <c r="CS89" s="158"/>
      <c r="CT89" s="158"/>
      <c r="CU89" s="158"/>
      <c r="CV89" s="158"/>
      <c r="CW89" s="158"/>
      <c r="CX89" s="158"/>
      <c r="CY89" s="158"/>
      <c r="CZ89" s="158"/>
      <c r="DA89" s="158"/>
      <c r="DB89" s="158"/>
      <c r="DC89" s="158"/>
      <c r="DD89" s="158"/>
      <c r="DE89" s="158"/>
      <c r="DF89" s="158"/>
      <c r="DG89" s="158"/>
      <c r="DH89" s="158"/>
      <c r="DI89" s="158"/>
      <c r="DJ89" s="158"/>
      <c r="DK89" s="158"/>
      <c r="DL89" s="158"/>
      <c r="DM89" s="158"/>
      <c r="DN89" s="158"/>
      <c r="DO89" s="158"/>
      <c r="DP89" s="158"/>
      <c r="DQ89" s="158"/>
      <c r="DR89" s="158"/>
      <c r="DS89" s="158"/>
      <c r="DT89" s="158"/>
      <c r="DU89" s="158"/>
      <c r="DV89" s="158"/>
      <c r="DW89" s="158"/>
      <c r="DX89" s="158"/>
      <c r="DY89" s="158"/>
      <c r="DZ89" s="158"/>
      <c r="EA89" s="158"/>
      <c r="EB89" s="158"/>
      <c r="EC89" s="158"/>
      <c r="ED89" s="158"/>
      <c r="EE89" s="158"/>
      <c r="EF89" s="158"/>
      <c r="EG89" s="158"/>
      <c r="EH89" s="158"/>
      <c r="EI89" s="158"/>
      <c r="EJ89" s="158"/>
      <c r="EK89" s="158"/>
      <c r="EL89" s="158"/>
      <c r="EM89" s="158"/>
      <c r="EN89" s="158"/>
      <c r="EO89" s="158"/>
      <c r="EP89" s="158"/>
      <c r="EQ89" s="158"/>
      <c r="ER89" s="158"/>
      <c r="ES89" s="158"/>
      <c r="ET89" s="158"/>
      <c r="EU89" s="158"/>
      <c r="EV89" s="158"/>
      <c r="EW89" s="158"/>
      <c r="EX89" s="158"/>
      <c r="EY89" s="158"/>
      <c r="EZ89" s="158"/>
      <c r="FA89" s="158"/>
      <c r="FB89" s="158"/>
      <c r="FC89" s="158"/>
      <c r="FD89" s="158"/>
      <c r="FE89" s="158"/>
      <c r="FF89" s="158"/>
      <c r="FG89" s="158"/>
      <c r="FH89" s="158"/>
      <c r="FI89" s="158"/>
      <c r="FJ89" s="158"/>
      <c r="FK89" s="158"/>
      <c r="FL89" s="158"/>
      <c r="FM89" s="158"/>
      <c r="FN89" s="158"/>
      <c r="FO89" s="158"/>
      <c r="FP89" s="158"/>
      <c r="FQ89" s="158"/>
      <c r="FR89" s="158"/>
      <c r="FS89" s="158"/>
      <c r="FT89" s="158"/>
      <c r="FU89" s="158"/>
      <c r="FV89" s="158"/>
      <c r="FW89" s="158"/>
      <c r="FX89" s="158"/>
      <c r="FY89" s="158"/>
      <c r="FZ89" s="158"/>
      <c r="GA89" s="158"/>
      <c r="GB89" s="158"/>
      <c r="GC89" s="158"/>
      <c r="GD89" s="158"/>
      <c r="GE89" s="158"/>
      <c r="GF89" s="158"/>
      <c r="GG89" s="158"/>
      <c r="GH89" s="158"/>
      <c r="GI89" s="158"/>
      <c r="GJ89" s="158"/>
      <c r="GK89" s="158"/>
      <c r="GL89" s="158"/>
      <c r="GM89" s="158"/>
      <c r="GN89" s="158"/>
      <c r="GO89" s="158"/>
      <c r="GP89" s="158"/>
      <c r="GQ89" s="158"/>
      <c r="GR89" s="158"/>
      <c r="GS89" s="158"/>
      <c r="GT89" s="158"/>
      <c r="GU89" s="158"/>
      <c r="GV89" s="158"/>
      <c r="GW89" s="158"/>
      <c r="GX89" s="158"/>
      <c r="GY89" s="158"/>
      <c r="GZ89" s="158"/>
      <c r="HA89" s="158"/>
      <c r="HB89" s="158"/>
      <c r="HC89" s="158"/>
      <c r="HD89" s="158"/>
      <c r="HE89" s="158"/>
      <c r="HF89" s="158"/>
      <c r="HG89" s="158"/>
      <c r="HH89" s="158"/>
      <c r="HI89" s="158"/>
      <c r="HJ89" s="158"/>
      <c r="HK89" s="158"/>
      <c r="HL89" s="158"/>
      <c r="HM89" s="158"/>
      <c r="HN89" s="158"/>
      <c r="HO89" s="158"/>
      <c r="HP89" s="158"/>
      <c r="HQ89" s="158"/>
      <c r="HR89" s="158"/>
      <c r="HS89" s="158"/>
      <c r="HT89" s="158"/>
      <c r="HU89" s="158"/>
      <c r="HV89" s="158"/>
      <c r="HW89" s="158"/>
      <c r="HX89" s="158"/>
      <c r="HY89" s="158"/>
      <c r="HZ89" s="158"/>
      <c r="IA89" s="158"/>
      <c r="IB89" s="158"/>
      <c r="IC89" s="158"/>
      <c r="ID89" s="158"/>
      <c r="IE89" s="158"/>
      <c r="IF89" s="158"/>
      <c r="IG89" s="158"/>
      <c r="IH89" s="158"/>
      <c r="II89" s="158"/>
      <c r="IJ89" s="158"/>
      <c r="IK89" s="158"/>
      <c r="IL89" s="158"/>
      <c r="IM89" s="158"/>
      <c r="IN89" s="158"/>
      <c r="IO89" s="158"/>
    </row>
    <row r="90" spans="1:249" s="159" customFormat="1" ht="129" customHeight="1">
      <c r="A90" s="814"/>
      <c r="B90" s="1054"/>
      <c r="C90" s="820" t="s">
        <v>159</v>
      </c>
      <c r="D90" s="525"/>
      <c r="E90" s="523" t="s">
        <v>181</v>
      </c>
      <c r="F90" s="1083">
        <f>+'3.1ผลงานคณะ'!F100</f>
        <v>9</v>
      </c>
      <c r="G90" s="1048">
        <f>+'3.1ผลงานคณะ'!G100</f>
        <v>0</v>
      </c>
      <c r="H90" s="1048">
        <f>+'3.1ผลงานคณะ'!H100</f>
        <v>0</v>
      </c>
      <c r="I90" s="1048">
        <f>+'3.1ผลงานคณะ'!I100</f>
        <v>0</v>
      </c>
      <c r="J90" s="1048">
        <f>+'3.1ผลงานคณะ'!J100</f>
        <v>0</v>
      </c>
      <c r="K90" s="1083">
        <f>+'3.1ผลงานคณะ'!K100</f>
        <v>22</v>
      </c>
      <c r="L90" s="1048">
        <f>+'3.1ผลงานคณะ'!L100</f>
        <v>0</v>
      </c>
      <c r="M90" s="1048">
        <f>+'3.1ผลงานคณะ'!M100</f>
        <v>0</v>
      </c>
      <c r="N90" s="1048">
        <f>+'3.1ผลงานคณะ'!N100</f>
        <v>0</v>
      </c>
      <c r="O90" s="1048">
        <f>+'3.1ผลงานคณะ'!O100</f>
        <v>0</v>
      </c>
      <c r="P90" s="1048">
        <f>+'3.1ผลงานคณะ'!P100</f>
        <v>0</v>
      </c>
      <c r="Q90" s="1048">
        <f>+'3.1ผลงานคณะ'!Q100</f>
        <v>0</v>
      </c>
      <c r="R90" s="1048">
        <f>+'3.1ผลงานคณะ'!R100</f>
        <v>0</v>
      </c>
      <c r="S90" s="1048">
        <f>+'3.1ผลงานคณะ'!S100</f>
        <v>0</v>
      </c>
      <c r="T90" s="1048">
        <f>+'3.1ผลงานคณะ'!T100</f>
        <v>0</v>
      </c>
      <c r="U90" s="1048">
        <f>+'3.1ผลงานคณะ'!U100</f>
        <v>0</v>
      </c>
      <c r="V90" s="1048">
        <f>+'3.1ผลงานคณะ'!V100</f>
        <v>0</v>
      </c>
      <c r="W90" s="1048">
        <f>+'3.1ผลงานคณะ'!W100</f>
        <v>0</v>
      </c>
      <c r="X90" s="1048">
        <f>+'3.1ผลงานคณะ'!X100</f>
        <v>0</v>
      </c>
      <c r="Y90" s="1048">
        <f>+'3.1ผลงานคณะ'!Y100</f>
        <v>43</v>
      </c>
      <c r="Z90" s="1048">
        <f>+'3.1ผลงานคณะ'!Z100</f>
        <v>0</v>
      </c>
      <c r="AA90" s="1048">
        <f>+'3.1ผลงานคณะ'!AA100</f>
        <v>0</v>
      </c>
      <c r="AB90" s="1048">
        <f>+'3.1ผลงานคณะ'!AB100</f>
        <v>0</v>
      </c>
      <c r="AC90" s="1048">
        <f>+'3.1ผลงานคณะ'!AC100</f>
        <v>0</v>
      </c>
      <c r="AD90" s="1048">
        <f>+'3.1ผลงานคณะ'!AD100</f>
        <v>8</v>
      </c>
      <c r="AE90" s="1048">
        <f>+'3.1ผลงานคณะ'!AE100</f>
        <v>0</v>
      </c>
      <c r="AF90" s="1048">
        <f>+'3.1ผลงานคณะ'!AF100</f>
        <v>0</v>
      </c>
      <c r="AG90" s="1048">
        <f>+'3.1ผลงานคณะ'!AG100</f>
        <v>0</v>
      </c>
      <c r="AH90" s="1048">
        <f>+'3.1ผลงานคณะ'!AH100</f>
        <v>0</v>
      </c>
      <c r="AI90" s="1083">
        <f>+'3.1ผลงานคณะ'!AI100</f>
        <v>11</v>
      </c>
      <c r="AJ90" s="1048">
        <f>+'3.1ผลงานคณะ'!AJ100</f>
        <v>0</v>
      </c>
      <c r="AK90" s="1048">
        <f>+'3.1ผลงานคณะ'!AK100</f>
        <v>0</v>
      </c>
      <c r="AL90" s="1048">
        <f>+'3.1ผลงานคณะ'!AL100</f>
        <v>0</v>
      </c>
      <c r="AM90" s="1048">
        <f>+'3.1ผลงานคณะ'!AM100</f>
        <v>0</v>
      </c>
      <c r="AN90" s="1048">
        <f>+'3.1ผลงานคณะ'!AN100</f>
        <v>0</v>
      </c>
      <c r="AO90" s="1048">
        <f>+'3.1ผลงานคณะ'!AO100</f>
        <v>0</v>
      </c>
      <c r="AP90" s="1048">
        <f>+'3.1ผลงานคณะ'!AP100</f>
        <v>0</v>
      </c>
      <c r="AQ90" s="1048">
        <f>+'3.1ผลงานคณะ'!AQ100</f>
        <v>0</v>
      </c>
      <c r="AR90" s="1048">
        <f>+'3.1ผลงานคณะ'!AR100</f>
        <v>0</v>
      </c>
      <c r="AS90" s="1048">
        <f>+'3.1ผลงานคณะ'!AS100</f>
        <v>4</v>
      </c>
      <c r="AT90" s="1048">
        <f>+'3.1ผลงานคณะ'!AT100</f>
        <v>0</v>
      </c>
      <c r="AU90" s="1048">
        <f>+'3.1ผลงานคณะ'!AU100</f>
        <v>0</v>
      </c>
      <c r="AV90" s="1048">
        <f>+'3.1ผลงานคณะ'!AV100</f>
        <v>0</v>
      </c>
      <c r="AW90" s="1048">
        <f>+'3.1ผลงานคณะ'!AW100</f>
        <v>0</v>
      </c>
      <c r="AX90" s="1048">
        <f>+'3.1ผลงานคณะ'!AX100</f>
        <v>0</v>
      </c>
      <c r="AY90" s="1048">
        <f>+'3.1ผลงานคณะ'!AY100</f>
        <v>0</v>
      </c>
      <c r="AZ90" s="1048">
        <f>+'3.1ผลงานคณะ'!AZ100</f>
        <v>0</v>
      </c>
      <c r="BA90" s="1048">
        <f>+'3.1ผลงานคณะ'!BA100</f>
        <v>0</v>
      </c>
      <c r="BB90" s="1048">
        <f>+'3.1ผลงานคณะ'!BB100</f>
        <v>0</v>
      </c>
      <c r="BC90" s="1048">
        <f>+'3.1ผลงานคณะ'!BC100</f>
        <v>0</v>
      </c>
      <c r="BD90" s="1048">
        <f>+'3.1ผลงานคณะ'!BD100</f>
        <v>0</v>
      </c>
      <c r="BE90" s="1048">
        <f>+'3.1ผลงานคณะ'!BE100</f>
        <v>0</v>
      </c>
      <c r="BF90" s="1048">
        <f>+'3.1ผลงานคณะ'!BF100</f>
        <v>0</v>
      </c>
      <c r="BG90" s="1048">
        <f>+'3.1ผลงานคณะ'!BG100</f>
        <v>0</v>
      </c>
      <c r="BH90" s="1048">
        <f>+'3.1ผลงานคณะ'!BH100</f>
        <v>0</v>
      </c>
      <c r="BI90" s="1048">
        <f>+'3.1ผลงานคณะ'!BI100</f>
        <v>0</v>
      </c>
      <c r="BJ90" s="1048">
        <f>+'3.1ผลงานคณะ'!BJ100</f>
        <v>0</v>
      </c>
      <c r="BK90" s="1048">
        <f>+'3.1ผลงานคณะ'!BK100</f>
        <v>0</v>
      </c>
      <c r="BL90" s="583"/>
      <c r="BM90" s="1190">
        <f>+SUM(F90,K90,T90,Y90,AD90,AI90,AN90,AS90,AX90,BC90,BH90)</f>
        <v>97</v>
      </c>
      <c r="BN90" s="587"/>
      <c r="BO90" s="583"/>
      <c r="BP90" s="583"/>
      <c r="BQ90" s="147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  <c r="CY90" s="158"/>
      <c r="CZ90" s="158"/>
      <c r="DA90" s="158"/>
      <c r="DB90" s="158"/>
      <c r="DC90" s="158"/>
      <c r="DD90" s="158"/>
      <c r="DE90" s="158"/>
      <c r="DF90" s="158"/>
      <c r="DG90" s="158"/>
      <c r="DH90" s="158"/>
      <c r="DI90" s="158"/>
      <c r="DJ90" s="158"/>
      <c r="DK90" s="158"/>
      <c r="DL90" s="158"/>
      <c r="DM90" s="158"/>
      <c r="DN90" s="158"/>
      <c r="DO90" s="158"/>
      <c r="DP90" s="158"/>
      <c r="DQ90" s="158"/>
      <c r="DR90" s="158"/>
      <c r="DS90" s="158"/>
      <c r="DT90" s="158"/>
      <c r="DU90" s="158"/>
      <c r="DV90" s="158"/>
      <c r="DW90" s="158"/>
      <c r="DX90" s="158"/>
      <c r="DY90" s="158"/>
      <c r="DZ90" s="158"/>
      <c r="EA90" s="158"/>
      <c r="EB90" s="158"/>
      <c r="EC90" s="158"/>
      <c r="ED90" s="158"/>
      <c r="EE90" s="158"/>
      <c r="EF90" s="158"/>
      <c r="EG90" s="158"/>
      <c r="EH90" s="158"/>
      <c r="EI90" s="158"/>
      <c r="EJ90" s="158"/>
      <c r="EK90" s="158"/>
      <c r="EL90" s="158"/>
      <c r="EM90" s="158"/>
      <c r="EN90" s="158"/>
      <c r="EO90" s="158"/>
      <c r="EP90" s="158"/>
      <c r="EQ90" s="158"/>
      <c r="ER90" s="158"/>
      <c r="ES90" s="158"/>
      <c r="ET90" s="158"/>
      <c r="EU90" s="158"/>
      <c r="EV90" s="158"/>
      <c r="EW90" s="158"/>
      <c r="EX90" s="158"/>
      <c r="EY90" s="158"/>
      <c r="EZ90" s="158"/>
      <c r="FA90" s="158"/>
      <c r="FB90" s="158"/>
      <c r="FC90" s="158"/>
      <c r="FD90" s="158"/>
      <c r="FE90" s="158"/>
      <c r="FF90" s="158"/>
      <c r="FG90" s="158"/>
      <c r="FH90" s="158"/>
      <c r="FI90" s="158"/>
      <c r="FJ90" s="158"/>
      <c r="FK90" s="158"/>
      <c r="FL90" s="158"/>
      <c r="FM90" s="158"/>
      <c r="FN90" s="158"/>
      <c r="FO90" s="158"/>
      <c r="FP90" s="158"/>
      <c r="FQ90" s="158"/>
      <c r="FR90" s="158"/>
      <c r="FS90" s="158"/>
      <c r="FT90" s="158"/>
      <c r="FU90" s="158"/>
      <c r="FV90" s="158"/>
      <c r="FW90" s="158"/>
      <c r="FX90" s="158"/>
      <c r="FY90" s="158"/>
      <c r="FZ90" s="158"/>
      <c r="GA90" s="158"/>
      <c r="GB90" s="158"/>
      <c r="GC90" s="158"/>
      <c r="GD90" s="158"/>
      <c r="GE90" s="158"/>
      <c r="GF90" s="158"/>
      <c r="GG90" s="158"/>
      <c r="GH90" s="158"/>
      <c r="GI90" s="158"/>
      <c r="GJ90" s="158"/>
      <c r="GK90" s="158"/>
      <c r="GL90" s="158"/>
      <c r="GM90" s="158"/>
      <c r="GN90" s="158"/>
      <c r="GO90" s="158"/>
      <c r="GP90" s="158"/>
      <c r="GQ90" s="158"/>
      <c r="GR90" s="158"/>
      <c r="GS90" s="158"/>
      <c r="GT90" s="158"/>
      <c r="GU90" s="158"/>
      <c r="GV90" s="158"/>
      <c r="GW90" s="158"/>
      <c r="GX90" s="158"/>
      <c r="GY90" s="158"/>
      <c r="GZ90" s="158"/>
      <c r="HA90" s="158"/>
      <c r="HB90" s="158"/>
      <c r="HC90" s="158"/>
      <c r="HD90" s="158"/>
      <c r="HE90" s="158"/>
      <c r="HF90" s="158"/>
      <c r="HG90" s="158"/>
      <c r="HH90" s="158"/>
      <c r="HI90" s="158"/>
      <c r="HJ90" s="158"/>
      <c r="HK90" s="158"/>
      <c r="HL90" s="158"/>
      <c r="HM90" s="158"/>
      <c r="HN90" s="158"/>
      <c r="HO90" s="158"/>
      <c r="HP90" s="158"/>
      <c r="HQ90" s="158"/>
      <c r="HR90" s="158"/>
      <c r="HS90" s="158"/>
      <c r="HT90" s="158"/>
      <c r="HU90" s="158"/>
      <c r="HV90" s="158"/>
      <c r="HW90" s="158"/>
      <c r="HX90" s="158"/>
      <c r="HY90" s="158"/>
      <c r="HZ90" s="158"/>
      <c r="IA90" s="158"/>
      <c r="IB90" s="158"/>
      <c r="IC90" s="158"/>
      <c r="ID90" s="158"/>
      <c r="IE90" s="158"/>
      <c r="IF90" s="158"/>
      <c r="IG90" s="158"/>
      <c r="IH90" s="158"/>
      <c r="II90" s="158"/>
      <c r="IJ90" s="158"/>
      <c r="IK90" s="158"/>
      <c r="IL90" s="158"/>
      <c r="IM90" s="158"/>
      <c r="IN90" s="158"/>
      <c r="IO90" s="158"/>
    </row>
    <row r="91" spans="1:249" s="159" customFormat="1" ht="30.75">
      <c r="A91" s="814"/>
      <c r="B91" s="1054"/>
      <c r="C91" s="821" t="s">
        <v>94</v>
      </c>
      <c r="D91" s="525"/>
      <c r="E91" s="527"/>
      <c r="F91" s="1048">
        <f>+'3.1ผลงานคณะ'!F101</f>
        <v>9</v>
      </c>
      <c r="G91" s="1048">
        <f>+'3.1ผลงานคณะ'!G101</f>
        <v>0</v>
      </c>
      <c r="H91" s="1048">
        <f>+'3.1ผลงานคณะ'!H101</f>
        <v>0</v>
      </c>
      <c r="I91" s="1048">
        <f>+'3.1ผลงานคณะ'!I101</f>
        <v>0</v>
      </c>
      <c r="J91" s="1048">
        <f>+'3.1ผลงานคณะ'!J101</f>
        <v>0</v>
      </c>
      <c r="K91" s="1048">
        <f>+'3.1ผลงานคณะ'!K101</f>
        <v>22</v>
      </c>
      <c r="L91" s="1048">
        <f>+'3.1ผลงานคณะ'!L101</f>
        <v>0</v>
      </c>
      <c r="M91" s="1048">
        <f>+'3.1ผลงานคณะ'!M101</f>
        <v>0</v>
      </c>
      <c r="N91" s="1048">
        <f>+'3.1ผลงานคณะ'!N101</f>
        <v>0</v>
      </c>
      <c r="O91" s="1048">
        <f>+'3.1ผลงานคณะ'!O101</f>
        <v>0</v>
      </c>
      <c r="P91" s="1048">
        <f>+'3.1ผลงานคณะ'!P101</f>
        <v>0</v>
      </c>
      <c r="Q91" s="1048">
        <f>+'3.1ผลงานคณะ'!Q101</f>
        <v>0</v>
      </c>
      <c r="R91" s="1048">
        <f>+'3.1ผลงานคณะ'!R101</f>
        <v>0</v>
      </c>
      <c r="S91" s="1048">
        <f>+'3.1ผลงานคณะ'!S101</f>
        <v>0</v>
      </c>
      <c r="T91" s="1048">
        <f>+'3.1ผลงานคณะ'!T101</f>
        <v>0</v>
      </c>
      <c r="U91" s="1048">
        <f>+'3.1ผลงานคณะ'!U101</f>
        <v>0</v>
      </c>
      <c r="V91" s="1048">
        <f>+'3.1ผลงานคณะ'!V101</f>
        <v>0</v>
      </c>
      <c r="W91" s="1048">
        <f>+'3.1ผลงานคณะ'!W101</f>
        <v>0</v>
      </c>
      <c r="X91" s="1048">
        <f>+'3.1ผลงานคณะ'!X101</f>
        <v>0</v>
      </c>
      <c r="Y91" s="1048">
        <f>+'3.1ผลงานคณะ'!Y101</f>
        <v>43</v>
      </c>
      <c r="Z91" s="1048">
        <f>+'3.1ผลงานคณะ'!Z101</f>
        <v>0</v>
      </c>
      <c r="AA91" s="1048">
        <f>+'3.1ผลงานคณะ'!AA101</f>
        <v>0</v>
      </c>
      <c r="AB91" s="1048">
        <f>+'3.1ผลงานคณะ'!AB101</f>
        <v>0</v>
      </c>
      <c r="AC91" s="1048">
        <f>+'3.1ผลงานคณะ'!AC101</f>
        <v>0</v>
      </c>
      <c r="AD91" s="1048">
        <f>+'3.1ผลงานคณะ'!AD101</f>
        <v>8</v>
      </c>
      <c r="AE91" s="1048">
        <f>+'3.1ผลงานคณะ'!AE101</f>
        <v>0</v>
      </c>
      <c r="AF91" s="1048">
        <f>+'3.1ผลงานคณะ'!AF101</f>
        <v>0</v>
      </c>
      <c r="AG91" s="1048">
        <f>+'3.1ผลงานคณะ'!AG101</f>
        <v>0</v>
      </c>
      <c r="AH91" s="1048">
        <f>+'3.1ผลงานคณะ'!AH101</f>
        <v>0</v>
      </c>
      <c r="AI91" s="1048">
        <f>+'3.1ผลงานคณะ'!AI101</f>
        <v>11</v>
      </c>
      <c r="AJ91" s="1048">
        <f>+'3.1ผลงานคณะ'!AJ101</f>
        <v>0</v>
      </c>
      <c r="AK91" s="1048">
        <f>+'3.1ผลงานคณะ'!AK101</f>
        <v>0</v>
      </c>
      <c r="AL91" s="1048">
        <f>+'3.1ผลงานคณะ'!AL101</f>
        <v>0</v>
      </c>
      <c r="AM91" s="1048">
        <f>+'3.1ผลงานคณะ'!AM101</f>
        <v>0</v>
      </c>
      <c r="AN91" s="1048">
        <f>+'3.1ผลงานคณะ'!AN101</f>
        <v>0</v>
      </c>
      <c r="AO91" s="1048">
        <f>+'3.1ผลงานคณะ'!AO101</f>
        <v>0</v>
      </c>
      <c r="AP91" s="1048">
        <f>+'3.1ผลงานคณะ'!AP101</f>
        <v>0</v>
      </c>
      <c r="AQ91" s="1048">
        <f>+'3.1ผลงานคณะ'!AQ101</f>
        <v>0</v>
      </c>
      <c r="AR91" s="1048">
        <f>+'3.1ผลงานคณะ'!AR101</f>
        <v>0</v>
      </c>
      <c r="AS91" s="1048">
        <f>+'3.1ผลงานคณะ'!AS101</f>
        <v>4</v>
      </c>
      <c r="AT91" s="1048">
        <f>+'3.1ผลงานคณะ'!AT101</f>
        <v>0</v>
      </c>
      <c r="AU91" s="1048">
        <f>+'3.1ผลงานคณะ'!AU101</f>
        <v>0</v>
      </c>
      <c r="AV91" s="1048">
        <f>+'3.1ผลงานคณะ'!AV101</f>
        <v>0</v>
      </c>
      <c r="AW91" s="1048">
        <f>+'3.1ผลงานคณะ'!AW101</f>
        <v>0</v>
      </c>
      <c r="AX91" s="1048">
        <f>+'3.1ผลงานคณะ'!AX101</f>
        <v>0</v>
      </c>
      <c r="AY91" s="1048">
        <f>+'3.1ผลงานคณะ'!AY101</f>
        <v>0</v>
      </c>
      <c r="AZ91" s="1048">
        <f>+'3.1ผลงานคณะ'!AZ101</f>
        <v>0</v>
      </c>
      <c r="BA91" s="1048">
        <f>+'3.1ผลงานคณะ'!BA101</f>
        <v>0</v>
      </c>
      <c r="BB91" s="1048">
        <f>+'3.1ผลงานคณะ'!BB101</f>
        <v>0</v>
      </c>
      <c r="BC91" s="1048">
        <f>+'3.1ผลงานคณะ'!BC101</f>
        <v>0</v>
      </c>
      <c r="BD91" s="1048">
        <f>+'3.1ผลงานคณะ'!BD101</f>
        <v>0</v>
      </c>
      <c r="BE91" s="1048">
        <f>+'3.1ผลงานคณะ'!BE101</f>
        <v>0</v>
      </c>
      <c r="BF91" s="1048">
        <f>+'3.1ผลงานคณะ'!BF101</f>
        <v>0</v>
      </c>
      <c r="BG91" s="1048">
        <f>+'3.1ผลงานคณะ'!BG101</f>
        <v>0</v>
      </c>
      <c r="BH91" s="1048">
        <f>+'3.1ผลงานคณะ'!BH101</f>
        <v>0</v>
      </c>
      <c r="BI91" s="1048">
        <f>+'3.1ผลงานคณะ'!BI101</f>
        <v>0</v>
      </c>
      <c r="BJ91" s="1048">
        <f>+'3.1ผลงานคณะ'!BJ101</f>
        <v>0</v>
      </c>
      <c r="BK91" s="1048">
        <f>+'3.1ผลงานคณะ'!BK101</f>
        <v>0</v>
      </c>
      <c r="BL91" s="583"/>
      <c r="BM91" s="594">
        <f>+BM90*1</f>
        <v>97</v>
      </c>
      <c r="BN91" s="587"/>
      <c r="BO91" s="583"/>
      <c r="BP91" s="583"/>
      <c r="BQ91" s="147"/>
      <c r="BR91" s="158"/>
      <c r="BS91" s="158"/>
      <c r="BT91" s="158"/>
      <c r="BU91" s="158"/>
      <c r="BV91" s="158"/>
      <c r="BW91" s="158"/>
      <c r="BX91" s="158"/>
      <c r="BY91" s="158"/>
      <c r="BZ91" s="158"/>
      <c r="CA91" s="158"/>
      <c r="CB91" s="158"/>
      <c r="CC91" s="158"/>
      <c r="CD91" s="158"/>
      <c r="CE91" s="158"/>
      <c r="CF91" s="158"/>
      <c r="CG91" s="158"/>
      <c r="CH91" s="158"/>
      <c r="CI91" s="158"/>
      <c r="CJ91" s="158"/>
      <c r="CK91" s="158"/>
      <c r="CL91" s="158"/>
      <c r="CM91" s="158"/>
      <c r="CN91" s="158"/>
      <c r="CO91" s="158"/>
      <c r="CP91" s="158"/>
      <c r="CQ91" s="158"/>
      <c r="CR91" s="158"/>
      <c r="CS91" s="158"/>
      <c r="CT91" s="158"/>
      <c r="CU91" s="158"/>
      <c r="CV91" s="158"/>
      <c r="CW91" s="158"/>
      <c r="CX91" s="158"/>
      <c r="CY91" s="158"/>
      <c r="CZ91" s="158"/>
      <c r="DA91" s="158"/>
      <c r="DB91" s="158"/>
      <c r="DC91" s="158"/>
      <c r="DD91" s="158"/>
      <c r="DE91" s="158"/>
      <c r="DF91" s="158"/>
      <c r="DG91" s="158"/>
      <c r="DH91" s="158"/>
      <c r="DI91" s="158"/>
      <c r="DJ91" s="158"/>
      <c r="DK91" s="158"/>
      <c r="DL91" s="158"/>
      <c r="DM91" s="158"/>
      <c r="DN91" s="158"/>
      <c r="DO91" s="158"/>
      <c r="DP91" s="158"/>
      <c r="DQ91" s="158"/>
      <c r="DR91" s="158"/>
      <c r="DS91" s="158"/>
      <c r="DT91" s="158"/>
      <c r="DU91" s="158"/>
      <c r="DV91" s="158"/>
      <c r="DW91" s="158"/>
      <c r="DX91" s="158"/>
      <c r="DY91" s="158"/>
      <c r="DZ91" s="158"/>
      <c r="EA91" s="158"/>
      <c r="EB91" s="158"/>
      <c r="EC91" s="158"/>
      <c r="ED91" s="158"/>
      <c r="EE91" s="158"/>
      <c r="EF91" s="158"/>
      <c r="EG91" s="158"/>
      <c r="EH91" s="158"/>
      <c r="EI91" s="158"/>
      <c r="EJ91" s="158"/>
      <c r="EK91" s="158"/>
      <c r="EL91" s="158"/>
      <c r="EM91" s="158"/>
      <c r="EN91" s="158"/>
      <c r="EO91" s="158"/>
      <c r="EP91" s="158"/>
      <c r="EQ91" s="158"/>
      <c r="ER91" s="158"/>
      <c r="ES91" s="158"/>
      <c r="ET91" s="158"/>
      <c r="EU91" s="158"/>
      <c r="EV91" s="158"/>
      <c r="EW91" s="158"/>
      <c r="EX91" s="158"/>
      <c r="EY91" s="158"/>
      <c r="EZ91" s="158"/>
      <c r="FA91" s="158"/>
      <c r="FB91" s="158"/>
      <c r="FC91" s="158"/>
      <c r="FD91" s="158"/>
      <c r="FE91" s="158"/>
      <c r="FF91" s="158"/>
      <c r="FG91" s="158"/>
      <c r="FH91" s="158"/>
      <c r="FI91" s="158"/>
      <c r="FJ91" s="158"/>
      <c r="FK91" s="158"/>
      <c r="FL91" s="158"/>
      <c r="FM91" s="158"/>
      <c r="FN91" s="158"/>
      <c r="FO91" s="158"/>
      <c r="FP91" s="158"/>
      <c r="FQ91" s="158"/>
      <c r="FR91" s="158"/>
      <c r="FS91" s="158"/>
      <c r="FT91" s="158"/>
      <c r="FU91" s="158"/>
      <c r="FV91" s="158"/>
      <c r="FW91" s="158"/>
      <c r="FX91" s="158"/>
      <c r="FY91" s="158"/>
      <c r="FZ91" s="158"/>
      <c r="GA91" s="158"/>
      <c r="GB91" s="158"/>
      <c r="GC91" s="158"/>
      <c r="GD91" s="158"/>
      <c r="GE91" s="158"/>
      <c r="GF91" s="158"/>
      <c r="GG91" s="158"/>
      <c r="GH91" s="158"/>
      <c r="GI91" s="158"/>
      <c r="GJ91" s="158"/>
      <c r="GK91" s="158"/>
      <c r="GL91" s="158"/>
      <c r="GM91" s="158"/>
      <c r="GN91" s="158"/>
      <c r="GO91" s="158"/>
      <c r="GP91" s="158"/>
      <c r="GQ91" s="158"/>
      <c r="GR91" s="158"/>
      <c r="GS91" s="158"/>
      <c r="GT91" s="158"/>
      <c r="GU91" s="158"/>
      <c r="GV91" s="158"/>
      <c r="GW91" s="158"/>
      <c r="GX91" s="158"/>
      <c r="GY91" s="158"/>
      <c r="GZ91" s="158"/>
      <c r="HA91" s="158"/>
      <c r="HB91" s="158"/>
      <c r="HC91" s="158"/>
      <c r="HD91" s="158"/>
      <c r="HE91" s="158"/>
      <c r="HF91" s="158"/>
      <c r="HG91" s="158"/>
      <c r="HH91" s="158"/>
      <c r="HI91" s="158"/>
      <c r="HJ91" s="158"/>
      <c r="HK91" s="158"/>
      <c r="HL91" s="158"/>
      <c r="HM91" s="158"/>
      <c r="HN91" s="158"/>
      <c r="HO91" s="158"/>
      <c r="HP91" s="158"/>
      <c r="HQ91" s="158"/>
      <c r="HR91" s="158"/>
      <c r="HS91" s="158"/>
      <c r="HT91" s="158"/>
      <c r="HU91" s="158"/>
      <c r="HV91" s="158"/>
      <c r="HW91" s="158"/>
      <c r="HX91" s="158"/>
      <c r="HY91" s="158"/>
      <c r="HZ91" s="158"/>
      <c r="IA91" s="158"/>
      <c r="IB91" s="158"/>
      <c r="IC91" s="158"/>
      <c r="ID91" s="158"/>
      <c r="IE91" s="158"/>
      <c r="IF91" s="158"/>
      <c r="IG91" s="158"/>
      <c r="IH91" s="158"/>
      <c r="II91" s="158"/>
      <c r="IJ91" s="158"/>
      <c r="IK91" s="158"/>
      <c r="IL91" s="158"/>
      <c r="IM91" s="158"/>
      <c r="IN91" s="158"/>
      <c r="IO91" s="158"/>
    </row>
    <row r="92" spans="1:249" s="159" customFormat="1" ht="30.75">
      <c r="A92" s="814"/>
      <c r="B92" s="1054"/>
      <c r="C92" s="820" t="s">
        <v>99</v>
      </c>
      <c r="D92" s="525"/>
      <c r="E92" s="523" t="s">
        <v>181</v>
      </c>
      <c r="F92" s="1048">
        <f>+'3.1ผลงานคณะ'!F102</f>
        <v>0</v>
      </c>
      <c r="G92" s="1048">
        <f>+'3.1ผลงานคณะ'!G102</f>
        <v>0</v>
      </c>
      <c r="H92" s="1048">
        <f>+'3.1ผลงานคณะ'!H102</f>
        <v>0</v>
      </c>
      <c r="I92" s="1048">
        <f>+'3.1ผลงานคณะ'!I102</f>
        <v>0</v>
      </c>
      <c r="J92" s="1048">
        <f>+'3.1ผลงานคณะ'!J102</f>
        <v>0</v>
      </c>
      <c r="K92" s="1048">
        <f>+'3.1ผลงานคณะ'!K102</f>
        <v>0</v>
      </c>
      <c r="L92" s="1048">
        <f>+'3.1ผลงานคณะ'!L102</f>
        <v>0</v>
      </c>
      <c r="M92" s="1048">
        <f>+'3.1ผลงานคณะ'!M102</f>
        <v>0</v>
      </c>
      <c r="N92" s="1048">
        <f>+'3.1ผลงานคณะ'!N102</f>
        <v>0</v>
      </c>
      <c r="O92" s="1048">
        <f>+'3.1ผลงานคณะ'!O102</f>
        <v>0</v>
      </c>
      <c r="P92" s="1048">
        <f>+'3.1ผลงานคณะ'!P102</f>
        <v>0</v>
      </c>
      <c r="Q92" s="1048">
        <f>+'3.1ผลงานคณะ'!Q102</f>
        <v>0</v>
      </c>
      <c r="R92" s="1048">
        <f>+'3.1ผลงานคณะ'!R102</f>
        <v>0</v>
      </c>
      <c r="S92" s="1048">
        <f>+'3.1ผลงานคณะ'!S102</f>
        <v>0</v>
      </c>
      <c r="T92" s="1048">
        <f>+'3.1ผลงานคณะ'!T102</f>
        <v>0</v>
      </c>
      <c r="U92" s="1048">
        <f>+'3.1ผลงานคณะ'!U102</f>
        <v>0</v>
      </c>
      <c r="V92" s="1048">
        <f>+'3.1ผลงานคณะ'!V102</f>
        <v>0</v>
      </c>
      <c r="W92" s="1048">
        <f>+'3.1ผลงานคณะ'!W102</f>
        <v>0</v>
      </c>
      <c r="X92" s="1048">
        <f>+'3.1ผลงานคณะ'!X102</f>
        <v>0</v>
      </c>
      <c r="Y92" s="1048">
        <f>+'3.1ผลงานคณะ'!Y102</f>
        <v>0</v>
      </c>
      <c r="Z92" s="1048">
        <f>+'3.1ผลงานคณะ'!Z102</f>
        <v>0</v>
      </c>
      <c r="AA92" s="1048">
        <f>+'3.1ผลงานคณะ'!AA102</f>
        <v>0</v>
      </c>
      <c r="AB92" s="1048">
        <f>+'3.1ผลงานคณะ'!AB102</f>
        <v>0</v>
      </c>
      <c r="AC92" s="1048">
        <f>+'3.1ผลงานคณะ'!AC102</f>
        <v>0</v>
      </c>
      <c r="AD92" s="1048">
        <f>+'3.1ผลงานคณะ'!AD102</f>
        <v>1</v>
      </c>
      <c r="AE92" s="1048">
        <f>+'3.1ผลงานคณะ'!AE102</f>
        <v>0</v>
      </c>
      <c r="AF92" s="1048">
        <f>+'3.1ผลงานคณะ'!AF102</f>
        <v>0</v>
      </c>
      <c r="AG92" s="1048">
        <f>+'3.1ผลงานคณะ'!AG102</f>
        <v>0</v>
      </c>
      <c r="AH92" s="1048">
        <f>+'3.1ผลงานคณะ'!AH102</f>
        <v>0</v>
      </c>
      <c r="AI92" s="1048">
        <f>+'3.1ผลงานคณะ'!AI102</f>
        <v>0</v>
      </c>
      <c r="AJ92" s="1048">
        <f>+'3.1ผลงานคณะ'!AJ102</f>
        <v>0</v>
      </c>
      <c r="AK92" s="1048">
        <f>+'3.1ผลงานคณะ'!AK102</f>
        <v>0</v>
      </c>
      <c r="AL92" s="1048">
        <f>+'3.1ผลงานคณะ'!AL102</f>
        <v>0</v>
      </c>
      <c r="AM92" s="1048">
        <f>+'3.1ผลงานคณะ'!AM102</f>
        <v>0</v>
      </c>
      <c r="AN92" s="1083">
        <f>+'3.1ผลงานคณะ'!AN102</f>
        <v>3</v>
      </c>
      <c r="AO92" s="1048">
        <f>+'3.1ผลงานคณะ'!AO102</f>
        <v>0</v>
      </c>
      <c r="AP92" s="1048">
        <f>+'3.1ผลงานคณะ'!AP102</f>
        <v>0</v>
      </c>
      <c r="AQ92" s="1048">
        <f>+'3.1ผลงานคณะ'!AQ102</f>
        <v>0</v>
      </c>
      <c r="AR92" s="1048">
        <f>+'3.1ผลงานคณะ'!AR102</f>
        <v>0</v>
      </c>
      <c r="AS92" s="1048">
        <f>+'3.1ผลงานคณะ'!AS102</f>
        <v>0</v>
      </c>
      <c r="AT92" s="1048">
        <f>+'3.1ผลงานคณะ'!AT102</f>
        <v>0</v>
      </c>
      <c r="AU92" s="1048">
        <f>+'3.1ผลงานคณะ'!AU102</f>
        <v>0</v>
      </c>
      <c r="AV92" s="1048">
        <f>+'3.1ผลงานคณะ'!AV102</f>
        <v>0</v>
      </c>
      <c r="AW92" s="1048">
        <f>+'3.1ผลงานคณะ'!AW102</f>
        <v>0</v>
      </c>
      <c r="AX92" s="1048">
        <f>+'3.1ผลงานคณะ'!AX102</f>
        <v>0</v>
      </c>
      <c r="AY92" s="1048">
        <f>+'3.1ผลงานคณะ'!AY102</f>
        <v>0</v>
      </c>
      <c r="AZ92" s="1048">
        <f>+'3.1ผลงานคณะ'!AZ102</f>
        <v>0</v>
      </c>
      <c r="BA92" s="1048">
        <f>+'3.1ผลงานคณะ'!BA102</f>
        <v>0</v>
      </c>
      <c r="BB92" s="1048">
        <f>+'3.1ผลงานคณะ'!BB102</f>
        <v>0</v>
      </c>
      <c r="BC92" s="1048">
        <f>+'3.1ผลงานคณะ'!BC102</f>
        <v>0</v>
      </c>
      <c r="BD92" s="1048">
        <f>+'3.1ผลงานคณะ'!BD102</f>
        <v>0</v>
      </c>
      <c r="BE92" s="1048">
        <f>+'3.1ผลงานคณะ'!BE102</f>
        <v>0</v>
      </c>
      <c r="BF92" s="1048">
        <f>+'3.1ผลงานคณะ'!BF102</f>
        <v>0</v>
      </c>
      <c r="BG92" s="1048">
        <f>+'3.1ผลงานคณะ'!BG102</f>
        <v>0</v>
      </c>
      <c r="BH92" s="1048">
        <f>+'3.1ผลงานคณะ'!BH102</f>
        <v>0</v>
      </c>
      <c r="BI92" s="1048">
        <f>+'3.1ผลงานคณะ'!BI102</f>
        <v>0</v>
      </c>
      <c r="BJ92" s="1048">
        <f>+'3.1ผลงานคณะ'!BJ102</f>
        <v>0</v>
      </c>
      <c r="BK92" s="1048">
        <f>+'3.1ผลงานคณะ'!BK102</f>
        <v>0</v>
      </c>
      <c r="BL92" s="583"/>
      <c r="BM92" s="1190">
        <f>+SUM(F92,K92,T92,Y92,AD92,AI92,AN92,AS92,AX92,BC92,BH92)</f>
        <v>4</v>
      </c>
      <c r="BN92" s="587"/>
      <c r="BO92" s="583"/>
      <c r="BP92" s="583"/>
      <c r="BQ92" s="147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  <c r="CW92" s="158"/>
      <c r="CX92" s="158"/>
      <c r="CY92" s="158"/>
      <c r="CZ92" s="158"/>
      <c r="DA92" s="158"/>
      <c r="DB92" s="158"/>
      <c r="DC92" s="158"/>
      <c r="DD92" s="158"/>
      <c r="DE92" s="158"/>
      <c r="DF92" s="158"/>
      <c r="DG92" s="158"/>
      <c r="DH92" s="158"/>
      <c r="DI92" s="158"/>
      <c r="DJ92" s="158"/>
      <c r="DK92" s="158"/>
      <c r="DL92" s="158"/>
      <c r="DM92" s="158"/>
      <c r="DN92" s="158"/>
      <c r="DO92" s="158"/>
      <c r="DP92" s="158"/>
      <c r="DQ92" s="158"/>
      <c r="DR92" s="158"/>
      <c r="DS92" s="158"/>
      <c r="DT92" s="158"/>
      <c r="DU92" s="158"/>
      <c r="DV92" s="158"/>
      <c r="DW92" s="158"/>
      <c r="DX92" s="158"/>
      <c r="DY92" s="158"/>
      <c r="DZ92" s="158"/>
      <c r="EA92" s="158"/>
      <c r="EB92" s="158"/>
      <c r="EC92" s="158"/>
      <c r="ED92" s="158"/>
      <c r="EE92" s="158"/>
      <c r="EF92" s="158"/>
      <c r="EG92" s="158"/>
      <c r="EH92" s="158"/>
      <c r="EI92" s="158"/>
      <c r="EJ92" s="158"/>
      <c r="EK92" s="158"/>
      <c r="EL92" s="158"/>
      <c r="EM92" s="158"/>
      <c r="EN92" s="158"/>
      <c r="EO92" s="158"/>
      <c r="EP92" s="158"/>
      <c r="EQ92" s="158"/>
      <c r="ER92" s="158"/>
      <c r="ES92" s="158"/>
      <c r="ET92" s="158"/>
      <c r="EU92" s="158"/>
      <c r="EV92" s="158"/>
      <c r="EW92" s="158"/>
      <c r="EX92" s="158"/>
      <c r="EY92" s="158"/>
      <c r="EZ92" s="158"/>
      <c r="FA92" s="158"/>
      <c r="FB92" s="158"/>
      <c r="FC92" s="158"/>
      <c r="FD92" s="158"/>
      <c r="FE92" s="158"/>
      <c r="FF92" s="158"/>
      <c r="FG92" s="158"/>
      <c r="FH92" s="158"/>
      <c r="FI92" s="158"/>
      <c r="FJ92" s="158"/>
      <c r="FK92" s="158"/>
      <c r="FL92" s="158"/>
      <c r="FM92" s="158"/>
      <c r="FN92" s="158"/>
      <c r="FO92" s="158"/>
      <c r="FP92" s="158"/>
      <c r="FQ92" s="158"/>
      <c r="FR92" s="158"/>
      <c r="FS92" s="158"/>
      <c r="FT92" s="158"/>
      <c r="FU92" s="158"/>
      <c r="FV92" s="158"/>
      <c r="FW92" s="158"/>
      <c r="FX92" s="158"/>
      <c r="FY92" s="158"/>
      <c r="FZ92" s="158"/>
      <c r="GA92" s="158"/>
      <c r="GB92" s="158"/>
      <c r="GC92" s="158"/>
      <c r="GD92" s="158"/>
      <c r="GE92" s="158"/>
      <c r="GF92" s="158"/>
      <c r="GG92" s="158"/>
      <c r="GH92" s="158"/>
      <c r="GI92" s="158"/>
      <c r="GJ92" s="158"/>
      <c r="GK92" s="158"/>
      <c r="GL92" s="158"/>
      <c r="GM92" s="158"/>
      <c r="GN92" s="158"/>
      <c r="GO92" s="158"/>
      <c r="GP92" s="158"/>
      <c r="GQ92" s="158"/>
      <c r="GR92" s="158"/>
      <c r="GS92" s="158"/>
      <c r="GT92" s="158"/>
      <c r="GU92" s="158"/>
      <c r="GV92" s="158"/>
      <c r="GW92" s="158"/>
      <c r="GX92" s="158"/>
      <c r="GY92" s="158"/>
      <c r="GZ92" s="158"/>
      <c r="HA92" s="158"/>
      <c r="HB92" s="158"/>
      <c r="HC92" s="158"/>
      <c r="HD92" s="158"/>
      <c r="HE92" s="158"/>
      <c r="HF92" s="158"/>
      <c r="HG92" s="158"/>
      <c r="HH92" s="158"/>
      <c r="HI92" s="158"/>
      <c r="HJ92" s="158"/>
      <c r="HK92" s="158"/>
      <c r="HL92" s="158"/>
      <c r="HM92" s="158"/>
      <c r="HN92" s="158"/>
      <c r="HO92" s="158"/>
      <c r="HP92" s="158"/>
      <c r="HQ92" s="158"/>
      <c r="HR92" s="158"/>
      <c r="HS92" s="158"/>
      <c r="HT92" s="158"/>
      <c r="HU92" s="158"/>
      <c r="HV92" s="158"/>
      <c r="HW92" s="158"/>
      <c r="HX92" s="158"/>
      <c r="HY92" s="158"/>
      <c r="HZ92" s="158"/>
      <c r="IA92" s="158"/>
      <c r="IB92" s="158"/>
      <c r="IC92" s="158"/>
      <c r="ID92" s="158"/>
      <c r="IE92" s="158"/>
      <c r="IF92" s="158"/>
      <c r="IG92" s="158"/>
      <c r="IH92" s="158"/>
      <c r="II92" s="158"/>
      <c r="IJ92" s="158"/>
      <c r="IK92" s="158"/>
      <c r="IL92" s="158"/>
      <c r="IM92" s="158"/>
      <c r="IN92" s="158"/>
      <c r="IO92" s="158"/>
    </row>
    <row r="93" spans="1:249" s="159" customFormat="1" ht="30.75">
      <c r="A93" s="814"/>
      <c r="B93" s="1054"/>
      <c r="C93" s="821" t="s">
        <v>94</v>
      </c>
      <c r="D93" s="525"/>
      <c r="E93" s="527"/>
      <c r="F93" s="1048">
        <f>+'3.1ผลงานคณะ'!F103</f>
        <v>0</v>
      </c>
      <c r="G93" s="1048">
        <f>+'3.1ผลงานคณะ'!G103</f>
        <v>0</v>
      </c>
      <c r="H93" s="1048">
        <f>+'3.1ผลงานคณะ'!H103</f>
        <v>0</v>
      </c>
      <c r="I93" s="1048">
        <f>+'3.1ผลงานคณะ'!I103</f>
        <v>0</v>
      </c>
      <c r="J93" s="1048">
        <f>+'3.1ผลงานคณะ'!J103</f>
        <v>0</v>
      </c>
      <c r="K93" s="1048">
        <f>+'3.1ผลงานคณะ'!K103</f>
        <v>0</v>
      </c>
      <c r="L93" s="1048">
        <f>+'3.1ผลงานคณะ'!L103</f>
        <v>0</v>
      </c>
      <c r="M93" s="1048">
        <f>+'3.1ผลงานคณะ'!M103</f>
        <v>0</v>
      </c>
      <c r="N93" s="1048">
        <f>+'3.1ผลงานคณะ'!N103</f>
        <v>0</v>
      </c>
      <c r="O93" s="1048">
        <f>+'3.1ผลงานคณะ'!O103</f>
        <v>0</v>
      </c>
      <c r="P93" s="1048">
        <f>+'3.1ผลงานคณะ'!P103</f>
        <v>0</v>
      </c>
      <c r="Q93" s="1048">
        <f>+'3.1ผลงานคณะ'!Q103</f>
        <v>0</v>
      </c>
      <c r="R93" s="1048">
        <f>+'3.1ผลงานคณะ'!R103</f>
        <v>0</v>
      </c>
      <c r="S93" s="1048">
        <f>+'3.1ผลงานคณะ'!S103</f>
        <v>0</v>
      </c>
      <c r="T93" s="1048">
        <f>+'3.1ผลงานคณะ'!T103</f>
        <v>0</v>
      </c>
      <c r="U93" s="1048">
        <f>+'3.1ผลงานคณะ'!U103</f>
        <v>0</v>
      </c>
      <c r="V93" s="1048">
        <f>+'3.1ผลงานคณะ'!V103</f>
        <v>0</v>
      </c>
      <c r="W93" s="1048">
        <f>+'3.1ผลงานคณะ'!W103</f>
        <v>0</v>
      </c>
      <c r="X93" s="1048">
        <f>+'3.1ผลงานคณะ'!X103</f>
        <v>0</v>
      </c>
      <c r="Y93" s="1048">
        <f>+'3.1ผลงานคณะ'!Y103</f>
        <v>0</v>
      </c>
      <c r="Z93" s="1048">
        <f>+'3.1ผลงานคณะ'!Z103</f>
        <v>0</v>
      </c>
      <c r="AA93" s="1048">
        <f>+'3.1ผลงานคณะ'!AA103</f>
        <v>0</v>
      </c>
      <c r="AB93" s="1048">
        <f>+'3.1ผลงานคณะ'!AB103</f>
        <v>0</v>
      </c>
      <c r="AC93" s="1048">
        <f>+'3.1ผลงานคณะ'!AC103</f>
        <v>0</v>
      </c>
      <c r="AD93" s="1048">
        <f>+'3.1ผลงานคณะ'!AD103</f>
        <v>1</v>
      </c>
      <c r="AE93" s="1048">
        <f>+'3.1ผลงานคณะ'!AE103</f>
        <v>0</v>
      </c>
      <c r="AF93" s="1048">
        <f>+'3.1ผลงานคณะ'!AF103</f>
        <v>0</v>
      </c>
      <c r="AG93" s="1048">
        <f>+'3.1ผลงานคณะ'!AG103</f>
        <v>0</v>
      </c>
      <c r="AH93" s="1048">
        <f>+'3.1ผลงานคณะ'!AH103</f>
        <v>0</v>
      </c>
      <c r="AI93" s="1048">
        <f>+'3.1ผลงานคณะ'!AI103</f>
        <v>0</v>
      </c>
      <c r="AJ93" s="1048">
        <f>+'3.1ผลงานคณะ'!AJ103</f>
        <v>0</v>
      </c>
      <c r="AK93" s="1048">
        <f>+'3.1ผลงานคณะ'!AK103</f>
        <v>0</v>
      </c>
      <c r="AL93" s="1048">
        <f>+'3.1ผลงานคณะ'!AL103</f>
        <v>0</v>
      </c>
      <c r="AM93" s="1048">
        <f>+'3.1ผลงานคณะ'!AM103</f>
        <v>0</v>
      </c>
      <c r="AN93" s="1048">
        <f>+'3.1ผลงานคณะ'!AN103</f>
        <v>3</v>
      </c>
      <c r="AO93" s="1048">
        <f>+'3.1ผลงานคณะ'!AO103</f>
        <v>0</v>
      </c>
      <c r="AP93" s="1048">
        <f>+'3.1ผลงานคณะ'!AP103</f>
        <v>0</v>
      </c>
      <c r="AQ93" s="1048">
        <f>+'3.1ผลงานคณะ'!AQ103</f>
        <v>0</v>
      </c>
      <c r="AR93" s="1048">
        <f>+'3.1ผลงานคณะ'!AR103</f>
        <v>0</v>
      </c>
      <c r="AS93" s="1048">
        <f>+'3.1ผลงานคณะ'!AS103</f>
        <v>0</v>
      </c>
      <c r="AT93" s="1048">
        <f>+'3.1ผลงานคณะ'!AT103</f>
        <v>0</v>
      </c>
      <c r="AU93" s="1048">
        <f>+'3.1ผลงานคณะ'!AU103</f>
        <v>0</v>
      </c>
      <c r="AV93" s="1048">
        <f>+'3.1ผลงานคณะ'!AV103</f>
        <v>0</v>
      </c>
      <c r="AW93" s="1048">
        <f>+'3.1ผลงานคณะ'!AW103</f>
        <v>0</v>
      </c>
      <c r="AX93" s="1048">
        <f>+'3.1ผลงานคณะ'!AX103</f>
        <v>0</v>
      </c>
      <c r="AY93" s="1048">
        <f>+'3.1ผลงานคณะ'!AY103</f>
        <v>0</v>
      </c>
      <c r="AZ93" s="1048">
        <f>+'3.1ผลงานคณะ'!AZ103</f>
        <v>0</v>
      </c>
      <c r="BA93" s="1048">
        <f>+'3.1ผลงานคณะ'!BA103</f>
        <v>0</v>
      </c>
      <c r="BB93" s="1048">
        <f>+'3.1ผลงานคณะ'!BB103</f>
        <v>0</v>
      </c>
      <c r="BC93" s="1048">
        <f>+'3.1ผลงานคณะ'!BC103</f>
        <v>0</v>
      </c>
      <c r="BD93" s="1048">
        <f>+'3.1ผลงานคณะ'!BD103</f>
        <v>0</v>
      </c>
      <c r="BE93" s="1048">
        <f>+'3.1ผลงานคณะ'!BE103</f>
        <v>0</v>
      </c>
      <c r="BF93" s="1048">
        <f>+'3.1ผลงานคณะ'!BF103</f>
        <v>0</v>
      </c>
      <c r="BG93" s="1048">
        <f>+'3.1ผลงานคณะ'!BG103</f>
        <v>0</v>
      </c>
      <c r="BH93" s="1048">
        <f>+'3.1ผลงานคณะ'!BH103</f>
        <v>0</v>
      </c>
      <c r="BI93" s="1048">
        <f>+'3.1ผลงานคณะ'!BI103</f>
        <v>0</v>
      </c>
      <c r="BJ93" s="1048">
        <f>+'3.1ผลงานคณะ'!BJ103</f>
        <v>0</v>
      </c>
      <c r="BK93" s="1048">
        <f>+'3.1ผลงานคณะ'!BK103</f>
        <v>0</v>
      </c>
      <c r="BL93" s="583"/>
      <c r="BM93" s="594">
        <f>+BM92*1</f>
        <v>4</v>
      </c>
      <c r="BN93" s="587"/>
      <c r="BO93" s="583"/>
      <c r="BP93" s="583"/>
      <c r="BQ93" s="147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  <c r="CY93" s="158"/>
      <c r="CZ93" s="158"/>
      <c r="DA93" s="158"/>
      <c r="DB93" s="158"/>
      <c r="DC93" s="158"/>
      <c r="DD93" s="158"/>
      <c r="DE93" s="158"/>
      <c r="DF93" s="158"/>
      <c r="DG93" s="158"/>
      <c r="DH93" s="158"/>
      <c r="DI93" s="158"/>
      <c r="DJ93" s="158"/>
      <c r="DK93" s="158"/>
      <c r="DL93" s="158"/>
      <c r="DM93" s="158"/>
      <c r="DN93" s="158"/>
      <c r="DO93" s="158"/>
      <c r="DP93" s="158"/>
      <c r="DQ93" s="158"/>
      <c r="DR93" s="158"/>
      <c r="DS93" s="158"/>
      <c r="DT93" s="158"/>
      <c r="DU93" s="158"/>
      <c r="DV93" s="158"/>
      <c r="DW93" s="158"/>
      <c r="DX93" s="158"/>
      <c r="DY93" s="158"/>
      <c r="DZ93" s="158"/>
      <c r="EA93" s="158"/>
      <c r="EB93" s="158"/>
      <c r="EC93" s="158"/>
      <c r="ED93" s="158"/>
      <c r="EE93" s="158"/>
      <c r="EF93" s="158"/>
      <c r="EG93" s="158"/>
      <c r="EH93" s="158"/>
      <c r="EI93" s="158"/>
      <c r="EJ93" s="158"/>
      <c r="EK93" s="158"/>
      <c r="EL93" s="158"/>
      <c r="EM93" s="158"/>
      <c r="EN93" s="158"/>
      <c r="EO93" s="158"/>
      <c r="EP93" s="158"/>
      <c r="EQ93" s="158"/>
      <c r="ER93" s="158"/>
      <c r="ES93" s="158"/>
      <c r="ET93" s="158"/>
      <c r="EU93" s="158"/>
      <c r="EV93" s="158"/>
      <c r="EW93" s="158"/>
      <c r="EX93" s="158"/>
      <c r="EY93" s="158"/>
      <c r="EZ93" s="158"/>
      <c r="FA93" s="158"/>
      <c r="FB93" s="158"/>
      <c r="FC93" s="158"/>
      <c r="FD93" s="158"/>
      <c r="FE93" s="158"/>
      <c r="FF93" s="158"/>
      <c r="FG93" s="158"/>
      <c r="FH93" s="158"/>
      <c r="FI93" s="158"/>
      <c r="FJ93" s="158"/>
      <c r="FK93" s="158"/>
      <c r="FL93" s="158"/>
      <c r="FM93" s="158"/>
      <c r="FN93" s="158"/>
      <c r="FO93" s="158"/>
      <c r="FP93" s="158"/>
      <c r="FQ93" s="158"/>
      <c r="FR93" s="158"/>
      <c r="FS93" s="158"/>
      <c r="FT93" s="158"/>
      <c r="FU93" s="158"/>
      <c r="FV93" s="158"/>
      <c r="FW93" s="158"/>
      <c r="FX93" s="158"/>
      <c r="FY93" s="158"/>
      <c r="FZ93" s="158"/>
      <c r="GA93" s="158"/>
      <c r="GB93" s="158"/>
      <c r="GC93" s="158"/>
      <c r="GD93" s="158"/>
      <c r="GE93" s="158"/>
      <c r="GF93" s="158"/>
      <c r="GG93" s="158"/>
      <c r="GH93" s="158"/>
      <c r="GI93" s="158"/>
      <c r="GJ93" s="158"/>
      <c r="GK93" s="158"/>
      <c r="GL93" s="158"/>
      <c r="GM93" s="158"/>
      <c r="GN93" s="158"/>
      <c r="GO93" s="158"/>
      <c r="GP93" s="158"/>
      <c r="GQ93" s="158"/>
      <c r="GR93" s="158"/>
      <c r="GS93" s="158"/>
      <c r="GT93" s="158"/>
      <c r="GU93" s="158"/>
      <c r="GV93" s="158"/>
      <c r="GW93" s="158"/>
      <c r="GX93" s="158"/>
      <c r="GY93" s="158"/>
      <c r="GZ93" s="158"/>
      <c r="HA93" s="158"/>
      <c r="HB93" s="158"/>
      <c r="HC93" s="158"/>
      <c r="HD93" s="158"/>
      <c r="HE93" s="158"/>
      <c r="HF93" s="158"/>
      <c r="HG93" s="158"/>
      <c r="HH93" s="158"/>
      <c r="HI93" s="158"/>
      <c r="HJ93" s="158"/>
      <c r="HK93" s="158"/>
      <c r="HL93" s="158"/>
      <c r="HM93" s="158"/>
      <c r="HN93" s="158"/>
      <c r="HO93" s="158"/>
      <c r="HP93" s="158"/>
      <c r="HQ93" s="158"/>
      <c r="HR93" s="158"/>
      <c r="HS93" s="158"/>
      <c r="HT93" s="158"/>
      <c r="HU93" s="158"/>
      <c r="HV93" s="158"/>
      <c r="HW93" s="158"/>
      <c r="HX93" s="158"/>
      <c r="HY93" s="158"/>
      <c r="HZ93" s="158"/>
      <c r="IA93" s="158"/>
      <c r="IB93" s="158"/>
      <c r="IC93" s="158"/>
      <c r="ID93" s="158"/>
      <c r="IE93" s="158"/>
      <c r="IF93" s="158"/>
      <c r="IG93" s="158"/>
      <c r="IH93" s="158"/>
      <c r="II93" s="158"/>
      <c r="IJ93" s="158"/>
      <c r="IK93" s="158"/>
      <c r="IL93" s="158"/>
      <c r="IM93" s="158"/>
      <c r="IN93" s="158"/>
      <c r="IO93" s="158"/>
    </row>
    <row r="94" spans="1:249" s="159" customFormat="1" ht="48">
      <c r="A94" s="814"/>
      <c r="B94" s="1054"/>
      <c r="C94" s="820" t="s">
        <v>100</v>
      </c>
      <c r="D94" s="525"/>
      <c r="E94" s="523" t="s">
        <v>181</v>
      </c>
      <c r="F94" s="1048">
        <f>+'3.1ผลงานคณะ'!F104</f>
        <v>0</v>
      </c>
      <c r="G94" s="1048">
        <f>+'3.1ผลงานคณะ'!G104</f>
        <v>0</v>
      </c>
      <c r="H94" s="1048">
        <f>+'3.1ผลงานคณะ'!H104</f>
        <v>0</v>
      </c>
      <c r="I94" s="1048">
        <f>+'3.1ผลงานคณะ'!I104</f>
        <v>0</v>
      </c>
      <c r="J94" s="1048">
        <f>+'3.1ผลงานคณะ'!J104</f>
        <v>0</v>
      </c>
      <c r="K94" s="1048">
        <f>+'3.1ผลงานคณะ'!K104</f>
        <v>0</v>
      </c>
      <c r="L94" s="1048">
        <f>+'3.1ผลงานคณะ'!L104</f>
        <v>0</v>
      </c>
      <c r="M94" s="1048">
        <f>+'3.1ผลงานคณะ'!M104</f>
        <v>0</v>
      </c>
      <c r="N94" s="1048">
        <f>+'3.1ผลงานคณะ'!N104</f>
        <v>0</v>
      </c>
      <c r="O94" s="1048">
        <f>+'3.1ผลงานคณะ'!O104</f>
        <v>0</v>
      </c>
      <c r="P94" s="1048">
        <f>+'3.1ผลงานคณะ'!P104</f>
        <v>0</v>
      </c>
      <c r="Q94" s="1048">
        <f>+'3.1ผลงานคณะ'!Q104</f>
        <v>0</v>
      </c>
      <c r="R94" s="1048">
        <f>+'3.1ผลงานคณะ'!R104</f>
        <v>0</v>
      </c>
      <c r="S94" s="1048">
        <f>+'3.1ผลงานคณะ'!S104</f>
        <v>0</v>
      </c>
      <c r="T94" s="1048">
        <f>+'3.1ผลงานคณะ'!T104</f>
        <v>0</v>
      </c>
      <c r="U94" s="1048">
        <f>+'3.1ผลงานคณะ'!U104</f>
        <v>0</v>
      </c>
      <c r="V94" s="1048">
        <f>+'3.1ผลงานคณะ'!V104</f>
        <v>0</v>
      </c>
      <c r="W94" s="1048">
        <f>+'3.1ผลงานคณะ'!W104</f>
        <v>0</v>
      </c>
      <c r="X94" s="1048">
        <f>+'3.1ผลงานคณะ'!X104</f>
        <v>0</v>
      </c>
      <c r="Y94" s="1048">
        <f>+'3.1ผลงานคณะ'!Y104</f>
        <v>0</v>
      </c>
      <c r="Z94" s="1048">
        <f>+'3.1ผลงานคณะ'!Z104</f>
        <v>0</v>
      </c>
      <c r="AA94" s="1048">
        <f>+'3.1ผลงานคณะ'!AA104</f>
        <v>0</v>
      </c>
      <c r="AB94" s="1048">
        <f>+'3.1ผลงานคณะ'!AB104</f>
        <v>0</v>
      </c>
      <c r="AC94" s="1048">
        <f>+'3.1ผลงานคณะ'!AC104</f>
        <v>0</v>
      </c>
      <c r="AD94" s="1048">
        <f>+'3.1ผลงานคณะ'!AD104</f>
        <v>0</v>
      </c>
      <c r="AE94" s="1048">
        <f>+'3.1ผลงานคณะ'!AE104</f>
        <v>0</v>
      </c>
      <c r="AF94" s="1048">
        <f>+'3.1ผลงานคณะ'!AF104</f>
        <v>0</v>
      </c>
      <c r="AG94" s="1048">
        <f>+'3.1ผลงานคณะ'!AG104</f>
        <v>0</v>
      </c>
      <c r="AH94" s="1048">
        <f>+'3.1ผลงานคณะ'!AH104</f>
        <v>0</v>
      </c>
      <c r="AI94" s="1048">
        <f>+'3.1ผลงานคณะ'!AI104</f>
        <v>0</v>
      </c>
      <c r="AJ94" s="1048">
        <f>+'3.1ผลงานคณะ'!AJ104</f>
        <v>0</v>
      </c>
      <c r="AK94" s="1048">
        <f>+'3.1ผลงานคณะ'!AK104</f>
        <v>0</v>
      </c>
      <c r="AL94" s="1048">
        <f>+'3.1ผลงานคณะ'!AL104</f>
        <v>0</v>
      </c>
      <c r="AM94" s="1048">
        <f>+'3.1ผลงานคณะ'!AM104</f>
        <v>0</v>
      </c>
      <c r="AN94" s="1048">
        <f>+'3.1ผลงานคณะ'!AN104</f>
        <v>0</v>
      </c>
      <c r="AO94" s="1048">
        <f>+'3.1ผลงานคณะ'!AO104</f>
        <v>0</v>
      </c>
      <c r="AP94" s="1048">
        <f>+'3.1ผลงานคณะ'!AP104</f>
        <v>0</v>
      </c>
      <c r="AQ94" s="1048">
        <f>+'3.1ผลงานคณะ'!AQ104</f>
        <v>0</v>
      </c>
      <c r="AR94" s="1048">
        <f>+'3.1ผลงานคณะ'!AR104</f>
        <v>0</v>
      </c>
      <c r="AS94" s="1048">
        <f>+'3.1ผลงานคณะ'!AS104</f>
        <v>0</v>
      </c>
      <c r="AT94" s="1048">
        <f>+'3.1ผลงานคณะ'!AT104</f>
        <v>0</v>
      </c>
      <c r="AU94" s="1048">
        <f>+'3.1ผลงานคณะ'!AU104</f>
        <v>0</v>
      </c>
      <c r="AV94" s="1048">
        <f>+'3.1ผลงานคณะ'!AV104</f>
        <v>0</v>
      </c>
      <c r="AW94" s="1048">
        <f>+'3.1ผลงานคณะ'!AW104</f>
        <v>0</v>
      </c>
      <c r="AX94" s="1048">
        <f>+'3.1ผลงานคณะ'!AX104</f>
        <v>0</v>
      </c>
      <c r="AY94" s="1048">
        <f>+'3.1ผลงานคณะ'!AY104</f>
        <v>0</v>
      </c>
      <c r="AZ94" s="1048">
        <f>+'3.1ผลงานคณะ'!AZ104</f>
        <v>0</v>
      </c>
      <c r="BA94" s="1048">
        <f>+'3.1ผลงานคณะ'!BA104</f>
        <v>0</v>
      </c>
      <c r="BB94" s="1048">
        <f>+'3.1ผลงานคณะ'!BB104</f>
        <v>0</v>
      </c>
      <c r="BC94" s="1048">
        <f>+'3.1ผลงานคณะ'!BC104</f>
        <v>0</v>
      </c>
      <c r="BD94" s="1048">
        <f>+'3.1ผลงานคณะ'!BD104</f>
        <v>0</v>
      </c>
      <c r="BE94" s="1048">
        <f>+'3.1ผลงานคณะ'!BE104</f>
        <v>0</v>
      </c>
      <c r="BF94" s="1048">
        <f>+'3.1ผลงานคณะ'!BF104</f>
        <v>0</v>
      </c>
      <c r="BG94" s="1048">
        <f>+'3.1ผลงานคณะ'!BG104</f>
        <v>0</v>
      </c>
      <c r="BH94" s="1048">
        <f>+'3.1ผลงานคณะ'!BH104</f>
        <v>0</v>
      </c>
      <c r="BI94" s="1048">
        <f>+'3.1ผลงานคณะ'!BI104</f>
        <v>0</v>
      </c>
      <c r="BJ94" s="1048">
        <f>+'3.1ผลงานคณะ'!BJ104</f>
        <v>0</v>
      </c>
      <c r="BK94" s="1048">
        <f>+'3.1ผลงานคณะ'!BK104</f>
        <v>0</v>
      </c>
      <c r="BL94" s="583"/>
      <c r="BM94" s="1191">
        <f>+SUM(F94,K94,T94,Y94,AD94,AI94,AN94,AS94,AX94,BC94,BH94)</f>
        <v>0</v>
      </c>
      <c r="BN94" s="587"/>
      <c r="BO94" s="583"/>
      <c r="BP94" s="583"/>
      <c r="BQ94" s="147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158"/>
      <c r="CW94" s="158"/>
      <c r="CX94" s="158"/>
      <c r="CY94" s="158"/>
      <c r="CZ94" s="158"/>
      <c r="DA94" s="158"/>
      <c r="DB94" s="158"/>
      <c r="DC94" s="158"/>
      <c r="DD94" s="158"/>
      <c r="DE94" s="158"/>
      <c r="DF94" s="158"/>
      <c r="DG94" s="158"/>
      <c r="DH94" s="158"/>
      <c r="DI94" s="158"/>
      <c r="DJ94" s="158"/>
      <c r="DK94" s="158"/>
      <c r="DL94" s="158"/>
      <c r="DM94" s="158"/>
      <c r="DN94" s="158"/>
      <c r="DO94" s="158"/>
      <c r="DP94" s="158"/>
      <c r="DQ94" s="158"/>
      <c r="DR94" s="158"/>
      <c r="DS94" s="158"/>
      <c r="DT94" s="158"/>
      <c r="DU94" s="158"/>
      <c r="DV94" s="158"/>
      <c r="DW94" s="158"/>
      <c r="DX94" s="158"/>
      <c r="DY94" s="158"/>
      <c r="DZ94" s="158"/>
      <c r="EA94" s="158"/>
      <c r="EB94" s="158"/>
      <c r="EC94" s="158"/>
      <c r="ED94" s="158"/>
      <c r="EE94" s="158"/>
      <c r="EF94" s="158"/>
      <c r="EG94" s="158"/>
      <c r="EH94" s="158"/>
      <c r="EI94" s="158"/>
      <c r="EJ94" s="158"/>
      <c r="EK94" s="158"/>
      <c r="EL94" s="158"/>
      <c r="EM94" s="158"/>
      <c r="EN94" s="158"/>
      <c r="EO94" s="158"/>
      <c r="EP94" s="158"/>
      <c r="EQ94" s="158"/>
      <c r="ER94" s="158"/>
      <c r="ES94" s="158"/>
      <c r="ET94" s="158"/>
      <c r="EU94" s="158"/>
      <c r="EV94" s="158"/>
      <c r="EW94" s="158"/>
      <c r="EX94" s="158"/>
      <c r="EY94" s="158"/>
      <c r="EZ94" s="158"/>
      <c r="FA94" s="158"/>
      <c r="FB94" s="158"/>
      <c r="FC94" s="158"/>
      <c r="FD94" s="158"/>
      <c r="FE94" s="158"/>
      <c r="FF94" s="158"/>
      <c r="FG94" s="158"/>
      <c r="FH94" s="158"/>
      <c r="FI94" s="158"/>
      <c r="FJ94" s="158"/>
      <c r="FK94" s="158"/>
      <c r="FL94" s="158"/>
      <c r="FM94" s="158"/>
      <c r="FN94" s="158"/>
      <c r="FO94" s="158"/>
      <c r="FP94" s="158"/>
      <c r="FQ94" s="158"/>
      <c r="FR94" s="158"/>
      <c r="FS94" s="158"/>
      <c r="FT94" s="158"/>
      <c r="FU94" s="158"/>
      <c r="FV94" s="158"/>
      <c r="FW94" s="158"/>
      <c r="FX94" s="158"/>
      <c r="FY94" s="158"/>
      <c r="FZ94" s="158"/>
      <c r="GA94" s="158"/>
      <c r="GB94" s="158"/>
      <c r="GC94" s="158"/>
      <c r="GD94" s="158"/>
      <c r="GE94" s="158"/>
      <c r="GF94" s="158"/>
      <c r="GG94" s="158"/>
      <c r="GH94" s="158"/>
      <c r="GI94" s="158"/>
      <c r="GJ94" s="158"/>
      <c r="GK94" s="158"/>
      <c r="GL94" s="158"/>
      <c r="GM94" s="158"/>
      <c r="GN94" s="158"/>
      <c r="GO94" s="158"/>
      <c r="GP94" s="158"/>
      <c r="GQ94" s="158"/>
      <c r="GR94" s="158"/>
      <c r="GS94" s="158"/>
      <c r="GT94" s="158"/>
      <c r="GU94" s="158"/>
      <c r="GV94" s="158"/>
      <c r="GW94" s="158"/>
      <c r="GX94" s="158"/>
      <c r="GY94" s="158"/>
      <c r="GZ94" s="158"/>
      <c r="HA94" s="158"/>
      <c r="HB94" s="158"/>
      <c r="HC94" s="158"/>
      <c r="HD94" s="158"/>
      <c r="HE94" s="158"/>
      <c r="HF94" s="158"/>
      <c r="HG94" s="158"/>
      <c r="HH94" s="158"/>
      <c r="HI94" s="158"/>
      <c r="HJ94" s="158"/>
      <c r="HK94" s="158"/>
      <c r="HL94" s="158"/>
      <c r="HM94" s="158"/>
      <c r="HN94" s="158"/>
      <c r="HO94" s="158"/>
      <c r="HP94" s="158"/>
      <c r="HQ94" s="158"/>
      <c r="HR94" s="158"/>
      <c r="HS94" s="158"/>
      <c r="HT94" s="158"/>
      <c r="HU94" s="158"/>
      <c r="HV94" s="158"/>
      <c r="HW94" s="158"/>
      <c r="HX94" s="158"/>
      <c r="HY94" s="158"/>
      <c r="HZ94" s="158"/>
      <c r="IA94" s="158"/>
      <c r="IB94" s="158"/>
      <c r="IC94" s="158"/>
      <c r="ID94" s="158"/>
      <c r="IE94" s="158"/>
      <c r="IF94" s="158"/>
      <c r="IG94" s="158"/>
      <c r="IH94" s="158"/>
      <c r="II94" s="158"/>
      <c r="IJ94" s="158"/>
      <c r="IK94" s="158"/>
      <c r="IL94" s="158"/>
      <c r="IM94" s="158"/>
      <c r="IN94" s="158"/>
      <c r="IO94" s="158"/>
    </row>
    <row r="95" spans="1:249" s="159" customFormat="1" ht="30.75">
      <c r="A95" s="814"/>
      <c r="B95" s="1054"/>
      <c r="C95" s="821" t="s">
        <v>94</v>
      </c>
      <c r="D95" s="525"/>
      <c r="E95" s="527"/>
      <c r="F95" s="1048">
        <f>+'3.1ผลงานคณะ'!F105</f>
        <v>0</v>
      </c>
      <c r="G95" s="1048">
        <f>+'3.1ผลงานคณะ'!G105</f>
        <v>0</v>
      </c>
      <c r="H95" s="1048">
        <f>+'3.1ผลงานคณะ'!H105</f>
        <v>0</v>
      </c>
      <c r="I95" s="1048">
        <f>+'3.1ผลงานคณะ'!I105</f>
        <v>0</v>
      </c>
      <c r="J95" s="1048">
        <f>+'3.1ผลงานคณะ'!J105</f>
        <v>0</v>
      </c>
      <c r="K95" s="1048">
        <f>+'3.1ผลงานคณะ'!K105</f>
        <v>0</v>
      </c>
      <c r="L95" s="1048">
        <f>+'3.1ผลงานคณะ'!L105</f>
        <v>0</v>
      </c>
      <c r="M95" s="1048">
        <f>+'3.1ผลงานคณะ'!M105</f>
        <v>0</v>
      </c>
      <c r="N95" s="1048">
        <f>+'3.1ผลงานคณะ'!N105</f>
        <v>0</v>
      </c>
      <c r="O95" s="1048">
        <f>+'3.1ผลงานคณะ'!O105</f>
        <v>0</v>
      </c>
      <c r="P95" s="1048">
        <f>+'3.1ผลงานคณะ'!P105</f>
        <v>0</v>
      </c>
      <c r="Q95" s="1048">
        <f>+'3.1ผลงานคณะ'!Q105</f>
        <v>0</v>
      </c>
      <c r="R95" s="1048">
        <f>+'3.1ผลงานคณะ'!R105</f>
        <v>0</v>
      </c>
      <c r="S95" s="1048">
        <f>+'3.1ผลงานคณะ'!S105</f>
        <v>0</v>
      </c>
      <c r="T95" s="1048">
        <f>+'3.1ผลงานคณะ'!T105</f>
        <v>0</v>
      </c>
      <c r="U95" s="1048">
        <f>+'3.1ผลงานคณะ'!U105</f>
        <v>0</v>
      </c>
      <c r="V95" s="1048">
        <f>+'3.1ผลงานคณะ'!V105</f>
        <v>0</v>
      </c>
      <c r="W95" s="1048">
        <f>+'3.1ผลงานคณะ'!W105</f>
        <v>0</v>
      </c>
      <c r="X95" s="1048">
        <f>+'3.1ผลงานคณะ'!X105</f>
        <v>0</v>
      </c>
      <c r="Y95" s="1048">
        <f>+'3.1ผลงานคณะ'!Y105</f>
        <v>0</v>
      </c>
      <c r="Z95" s="1048">
        <f>+'3.1ผลงานคณะ'!Z105</f>
        <v>0</v>
      </c>
      <c r="AA95" s="1048">
        <f>+'3.1ผลงานคณะ'!AA105</f>
        <v>0</v>
      </c>
      <c r="AB95" s="1048">
        <f>+'3.1ผลงานคณะ'!AB105</f>
        <v>0</v>
      </c>
      <c r="AC95" s="1048">
        <f>+'3.1ผลงานคณะ'!AC105</f>
        <v>0</v>
      </c>
      <c r="AD95" s="1048">
        <f>+'3.1ผลงานคณะ'!AD105</f>
        <v>0</v>
      </c>
      <c r="AE95" s="1048">
        <f>+'3.1ผลงานคณะ'!AE105</f>
        <v>0</v>
      </c>
      <c r="AF95" s="1048">
        <f>+'3.1ผลงานคณะ'!AF105</f>
        <v>0</v>
      </c>
      <c r="AG95" s="1048">
        <f>+'3.1ผลงานคณะ'!AG105</f>
        <v>0</v>
      </c>
      <c r="AH95" s="1048">
        <f>+'3.1ผลงานคณะ'!AH105</f>
        <v>0</v>
      </c>
      <c r="AI95" s="1048">
        <f>+'3.1ผลงานคณะ'!AI105</f>
        <v>0</v>
      </c>
      <c r="AJ95" s="1048">
        <f>+'3.1ผลงานคณะ'!AJ105</f>
        <v>0</v>
      </c>
      <c r="AK95" s="1048">
        <f>+'3.1ผลงานคณะ'!AK105</f>
        <v>0</v>
      </c>
      <c r="AL95" s="1048">
        <f>+'3.1ผลงานคณะ'!AL105</f>
        <v>0</v>
      </c>
      <c r="AM95" s="1048">
        <f>+'3.1ผลงานคณะ'!AM105</f>
        <v>0</v>
      </c>
      <c r="AN95" s="1048">
        <f>+'3.1ผลงานคณะ'!AN105</f>
        <v>0</v>
      </c>
      <c r="AO95" s="1048">
        <f>+'3.1ผลงานคณะ'!AO105</f>
        <v>0</v>
      </c>
      <c r="AP95" s="1048">
        <f>+'3.1ผลงานคณะ'!AP105</f>
        <v>0</v>
      </c>
      <c r="AQ95" s="1048">
        <f>+'3.1ผลงานคณะ'!AQ105</f>
        <v>0</v>
      </c>
      <c r="AR95" s="1048">
        <f>+'3.1ผลงานคณะ'!AR105</f>
        <v>0</v>
      </c>
      <c r="AS95" s="1048">
        <f>+'3.1ผลงานคณะ'!AS105</f>
        <v>0</v>
      </c>
      <c r="AT95" s="1048">
        <f>+'3.1ผลงานคณะ'!AT105</f>
        <v>0</v>
      </c>
      <c r="AU95" s="1048">
        <f>+'3.1ผลงานคณะ'!AU105</f>
        <v>0</v>
      </c>
      <c r="AV95" s="1048">
        <f>+'3.1ผลงานคณะ'!AV105</f>
        <v>0</v>
      </c>
      <c r="AW95" s="1048">
        <f>+'3.1ผลงานคณะ'!AW105</f>
        <v>0</v>
      </c>
      <c r="AX95" s="1048">
        <f>+'3.1ผลงานคณะ'!AX105</f>
        <v>0</v>
      </c>
      <c r="AY95" s="1048">
        <f>+'3.1ผลงานคณะ'!AY105</f>
        <v>0</v>
      </c>
      <c r="AZ95" s="1048">
        <f>+'3.1ผลงานคณะ'!AZ105</f>
        <v>0</v>
      </c>
      <c r="BA95" s="1048">
        <f>+'3.1ผลงานคณะ'!BA105</f>
        <v>0</v>
      </c>
      <c r="BB95" s="1048">
        <f>+'3.1ผลงานคณะ'!BB105</f>
        <v>0</v>
      </c>
      <c r="BC95" s="1048">
        <f>+'3.1ผลงานคณะ'!BC105</f>
        <v>0</v>
      </c>
      <c r="BD95" s="1048">
        <f>+'3.1ผลงานคณะ'!BD105</f>
        <v>0</v>
      </c>
      <c r="BE95" s="1048">
        <f>+'3.1ผลงานคณะ'!BE105</f>
        <v>0</v>
      </c>
      <c r="BF95" s="1048">
        <f>+'3.1ผลงานคณะ'!BF105</f>
        <v>0</v>
      </c>
      <c r="BG95" s="1048">
        <f>+'3.1ผลงานคณะ'!BG105</f>
        <v>0</v>
      </c>
      <c r="BH95" s="1048">
        <f>+'3.1ผลงานคณะ'!BH105</f>
        <v>0</v>
      </c>
      <c r="BI95" s="1048">
        <f>+'3.1ผลงานคณะ'!BI105</f>
        <v>0</v>
      </c>
      <c r="BJ95" s="1048">
        <f>+'3.1ผลงานคณะ'!BJ105</f>
        <v>0</v>
      </c>
      <c r="BK95" s="1048">
        <f>+'3.1ผลงานคณะ'!BK105</f>
        <v>0</v>
      </c>
      <c r="BL95" s="669"/>
      <c r="BM95" s="1112">
        <f>+BM94*1</f>
        <v>0</v>
      </c>
      <c r="BN95" s="657"/>
      <c r="BO95" s="669"/>
      <c r="BP95" s="669"/>
      <c r="BQ95" s="151"/>
      <c r="BR95" s="158"/>
      <c r="BS95" s="158"/>
      <c r="BT95" s="158"/>
      <c r="BU95" s="158"/>
      <c r="BV95" s="158"/>
      <c r="BW95" s="158"/>
      <c r="BX95" s="158"/>
      <c r="BY95" s="158"/>
      <c r="BZ95" s="158"/>
      <c r="CA95" s="158"/>
      <c r="CB95" s="158"/>
      <c r="CC95" s="158"/>
      <c r="CD95" s="158"/>
      <c r="CE95" s="158"/>
      <c r="CF95" s="158"/>
      <c r="CG95" s="158"/>
      <c r="CH95" s="158"/>
      <c r="CI95" s="158"/>
      <c r="CJ95" s="158"/>
      <c r="CK95" s="158"/>
      <c r="CL95" s="158"/>
      <c r="CM95" s="158"/>
      <c r="CN95" s="158"/>
      <c r="CO95" s="158"/>
      <c r="CP95" s="158"/>
      <c r="CQ95" s="158"/>
      <c r="CR95" s="158"/>
      <c r="CS95" s="158"/>
      <c r="CT95" s="158"/>
      <c r="CU95" s="158"/>
      <c r="CV95" s="158"/>
      <c r="CW95" s="158"/>
      <c r="CX95" s="158"/>
      <c r="CY95" s="158"/>
      <c r="CZ95" s="158"/>
      <c r="DA95" s="158"/>
      <c r="DB95" s="158"/>
      <c r="DC95" s="158"/>
      <c r="DD95" s="158"/>
      <c r="DE95" s="158"/>
      <c r="DF95" s="158"/>
      <c r="DG95" s="158"/>
      <c r="DH95" s="158"/>
      <c r="DI95" s="158"/>
      <c r="DJ95" s="158"/>
      <c r="DK95" s="158"/>
      <c r="DL95" s="158"/>
      <c r="DM95" s="158"/>
      <c r="DN95" s="158"/>
      <c r="DO95" s="158"/>
      <c r="DP95" s="158"/>
      <c r="DQ95" s="158"/>
      <c r="DR95" s="158"/>
      <c r="DS95" s="158"/>
      <c r="DT95" s="158"/>
      <c r="DU95" s="158"/>
      <c r="DV95" s="158"/>
      <c r="DW95" s="158"/>
      <c r="DX95" s="158"/>
      <c r="DY95" s="158"/>
      <c r="DZ95" s="158"/>
      <c r="EA95" s="158"/>
      <c r="EB95" s="158"/>
      <c r="EC95" s="158"/>
      <c r="ED95" s="158"/>
      <c r="EE95" s="158"/>
      <c r="EF95" s="158"/>
      <c r="EG95" s="158"/>
      <c r="EH95" s="158"/>
      <c r="EI95" s="158"/>
      <c r="EJ95" s="158"/>
      <c r="EK95" s="158"/>
      <c r="EL95" s="158"/>
      <c r="EM95" s="158"/>
      <c r="EN95" s="158"/>
      <c r="EO95" s="158"/>
      <c r="EP95" s="158"/>
      <c r="EQ95" s="158"/>
      <c r="ER95" s="158"/>
      <c r="ES95" s="158"/>
      <c r="ET95" s="158"/>
      <c r="EU95" s="158"/>
      <c r="EV95" s="158"/>
      <c r="EW95" s="158"/>
      <c r="EX95" s="158"/>
      <c r="EY95" s="158"/>
      <c r="EZ95" s="158"/>
      <c r="FA95" s="158"/>
      <c r="FB95" s="158"/>
      <c r="FC95" s="158"/>
      <c r="FD95" s="158"/>
      <c r="FE95" s="158"/>
      <c r="FF95" s="158"/>
      <c r="FG95" s="158"/>
      <c r="FH95" s="158"/>
      <c r="FI95" s="158"/>
      <c r="FJ95" s="158"/>
      <c r="FK95" s="158"/>
      <c r="FL95" s="158"/>
      <c r="FM95" s="158"/>
      <c r="FN95" s="158"/>
      <c r="FO95" s="158"/>
      <c r="FP95" s="158"/>
      <c r="FQ95" s="158"/>
      <c r="FR95" s="158"/>
      <c r="FS95" s="158"/>
      <c r="FT95" s="158"/>
      <c r="FU95" s="158"/>
      <c r="FV95" s="158"/>
      <c r="FW95" s="158"/>
      <c r="FX95" s="158"/>
      <c r="FY95" s="158"/>
      <c r="FZ95" s="158"/>
      <c r="GA95" s="158"/>
      <c r="GB95" s="158"/>
      <c r="GC95" s="158"/>
      <c r="GD95" s="158"/>
      <c r="GE95" s="158"/>
      <c r="GF95" s="158"/>
      <c r="GG95" s="158"/>
      <c r="GH95" s="158"/>
      <c r="GI95" s="158"/>
      <c r="GJ95" s="158"/>
      <c r="GK95" s="158"/>
      <c r="GL95" s="158"/>
      <c r="GM95" s="158"/>
      <c r="GN95" s="158"/>
      <c r="GO95" s="158"/>
      <c r="GP95" s="158"/>
      <c r="GQ95" s="158"/>
      <c r="GR95" s="158"/>
      <c r="GS95" s="158"/>
      <c r="GT95" s="158"/>
      <c r="GU95" s="158"/>
      <c r="GV95" s="158"/>
      <c r="GW95" s="158"/>
      <c r="GX95" s="158"/>
      <c r="GY95" s="158"/>
      <c r="GZ95" s="158"/>
      <c r="HA95" s="158"/>
      <c r="HB95" s="158"/>
      <c r="HC95" s="158"/>
      <c r="HD95" s="158"/>
      <c r="HE95" s="158"/>
      <c r="HF95" s="158"/>
      <c r="HG95" s="158"/>
      <c r="HH95" s="158"/>
      <c r="HI95" s="158"/>
      <c r="HJ95" s="158"/>
      <c r="HK95" s="158"/>
      <c r="HL95" s="158"/>
      <c r="HM95" s="158"/>
      <c r="HN95" s="158"/>
      <c r="HO95" s="158"/>
      <c r="HP95" s="158"/>
      <c r="HQ95" s="158"/>
      <c r="HR95" s="158"/>
      <c r="HS95" s="158"/>
      <c r="HT95" s="158"/>
      <c r="HU95" s="158"/>
      <c r="HV95" s="158"/>
      <c r="HW95" s="158"/>
      <c r="HX95" s="158"/>
      <c r="HY95" s="158"/>
      <c r="HZ95" s="158"/>
      <c r="IA95" s="158"/>
      <c r="IB95" s="158"/>
      <c r="IC95" s="158"/>
      <c r="ID95" s="158"/>
      <c r="IE95" s="158"/>
      <c r="IF95" s="158"/>
      <c r="IG95" s="158"/>
      <c r="IH95" s="158"/>
      <c r="II95" s="158"/>
      <c r="IJ95" s="158"/>
      <c r="IK95" s="158"/>
      <c r="IL95" s="158"/>
      <c r="IM95" s="158"/>
      <c r="IN95" s="158"/>
      <c r="IO95" s="158"/>
    </row>
    <row r="96" spans="1:249" s="159" customFormat="1" ht="48">
      <c r="A96" s="814"/>
      <c r="B96" s="1054"/>
      <c r="C96" s="820" t="s">
        <v>101</v>
      </c>
      <c r="D96" s="525"/>
      <c r="E96" s="523" t="s">
        <v>181</v>
      </c>
      <c r="F96" s="1048">
        <f>+'3.1ผลงานคณะ'!F106</f>
        <v>0</v>
      </c>
      <c r="G96" s="1048">
        <f>+'3.1ผลงานคณะ'!G106</f>
        <v>0</v>
      </c>
      <c r="H96" s="1048">
        <f>+'3.1ผลงานคณะ'!H106</f>
        <v>0</v>
      </c>
      <c r="I96" s="1048">
        <f>+'3.1ผลงานคณะ'!I106</f>
        <v>0</v>
      </c>
      <c r="J96" s="1048">
        <f>+'3.1ผลงานคณะ'!J106</f>
        <v>0</v>
      </c>
      <c r="K96" s="1048">
        <f>+'3.1ผลงานคณะ'!K106</f>
        <v>0</v>
      </c>
      <c r="L96" s="1048">
        <f>+'3.1ผลงานคณะ'!L106</f>
        <v>0</v>
      </c>
      <c r="M96" s="1048">
        <f>+'3.1ผลงานคณะ'!M106</f>
        <v>0</v>
      </c>
      <c r="N96" s="1048">
        <f>+'3.1ผลงานคณะ'!N106</f>
        <v>0</v>
      </c>
      <c r="O96" s="1048">
        <f>+'3.1ผลงานคณะ'!O106</f>
        <v>0</v>
      </c>
      <c r="P96" s="1048">
        <f>+'3.1ผลงานคณะ'!P106</f>
        <v>0</v>
      </c>
      <c r="Q96" s="1048">
        <f>+'3.1ผลงานคณะ'!Q106</f>
        <v>0</v>
      </c>
      <c r="R96" s="1048">
        <f>+'3.1ผลงานคณะ'!R106</f>
        <v>0</v>
      </c>
      <c r="S96" s="1048">
        <f>+'3.1ผลงานคณะ'!S106</f>
        <v>0</v>
      </c>
      <c r="T96" s="1048">
        <f>+'3.1ผลงานคณะ'!T106</f>
        <v>0</v>
      </c>
      <c r="U96" s="1048">
        <f>+'3.1ผลงานคณะ'!U106</f>
        <v>0</v>
      </c>
      <c r="V96" s="1048">
        <f>+'3.1ผลงานคณะ'!V106</f>
        <v>0</v>
      </c>
      <c r="W96" s="1048">
        <f>+'3.1ผลงานคณะ'!W106</f>
        <v>0</v>
      </c>
      <c r="X96" s="1048">
        <f>+'3.1ผลงานคณะ'!X106</f>
        <v>0</v>
      </c>
      <c r="Y96" s="1048">
        <f>+'3.1ผลงานคณะ'!Y106</f>
        <v>0</v>
      </c>
      <c r="Z96" s="1048">
        <f>+'3.1ผลงานคณะ'!Z106</f>
        <v>0</v>
      </c>
      <c r="AA96" s="1048">
        <f>+'3.1ผลงานคณะ'!AA106</f>
        <v>0</v>
      </c>
      <c r="AB96" s="1048">
        <f>+'3.1ผลงานคณะ'!AB106</f>
        <v>0</v>
      </c>
      <c r="AC96" s="1048">
        <f>+'3.1ผลงานคณะ'!AC106</f>
        <v>0</v>
      </c>
      <c r="AD96" s="1048">
        <f>+'3.1ผลงานคณะ'!AD106</f>
        <v>0</v>
      </c>
      <c r="AE96" s="1048">
        <f>+'3.1ผลงานคณะ'!AE106</f>
        <v>0</v>
      </c>
      <c r="AF96" s="1048">
        <f>+'3.1ผลงานคณะ'!AF106</f>
        <v>0</v>
      </c>
      <c r="AG96" s="1048">
        <f>+'3.1ผลงานคณะ'!AG106</f>
        <v>0</v>
      </c>
      <c r="AH96" s="1048">
        <f>+'3.1ผลงานคณะ'!AH106</f>
        <v>0</v>
      </c>
      <c r="AI96" s="1048">
        <f>+'3.1ผลงานคณะ'!AI106</f>
        <v>0</v>
      </c>
      <c r="AJ96" s="1048">
        <f>+'3.1ผลงานคณะ'!AJ106</f>
        <v>0</v>
      </c>
      <c r="AK96" s="1048">
        <f>+'3.1ผลงานคณะ'!AK106</f>
        <v>0</v>
      </c>
      <c r="AL96" s="1048">
        <f>+'3.1ผลงานคณะ'!AL106</f>
        <v>0</v>
      </c>
      <c r="AM96" s="1048">
        <f>+'3.1ผลงานคณะ'!AM106</f>
        <v>0</v>
      </c>
      <c r="AN96" s="1048">
        <f>+'3.1ผลงานคณะ'!AN106</f>
        <v>0</v>
      </c>
      <c r="AO96" s="1048">
        <f>+'3.1ผลงานคณะ'!AO106</f>
        <v>0</v>
      </c>
      <c r="AP96" s="1048">
        <f>+'3.1ผลงานคณะ'!AP106</f>
        <v>0</v>
      </c>
      <c r="AQ96" s="1048">
        <f>+'3.1ผลงานคณะ'!AQ106</f>
        <v>0</v>
      </c>
      <c r="AR96" s="1048">
        <f>+'3.1ผลงานคณะ'!AR106</f>
        <v>0</v>
      </c>
      <c r="AS96" s="1048">
        <f>+'3.1ผลงานคณะ'!AS106</f>
        <v>0</v>
      </c>
      <c r="AT96" s="1048">
        <f>+'3.1ผลงานคณะ'!AT106</f>
        <v>0</v>
      </c>
      <c r="AU96" s="1048">
        <f>+'3.1ผลงานคณะ'!AU106</f>
        <v>0</v>
      </c>
      <c r="AV96" s="1048">
        <f>+'3.1ผลงานคณะ'!AV106</f>
        <v>0</v>
      </c>
      <c r="AW96" s="1048">
        <f>+'3.1ผลงานคณะ'!AW106</f>
        <v>0</v>
      </c>
      <c r="AX96" s="1048">
        <f>+'3.1ผลงานคณะ'!AX106</f>
        <v>0</v>
      </c>
      <c r="AY96" s="1048">
        <f>+'3.1ผลงานคณะ'!AY106</f>
        <v>0</v>
      </c>
      <c r="AZ96" s="1048">
        <f>+'3.1ผลงานคณะ'!AZ106</f>
        <v>0</v>
      </c>
      <c r="BA96" s="1048">
        <f>+'3.1ผลงานคณะ'!BA106</f>
        <v>0</v>
      </c>
      <c r="BB96" s="1048">
        <f>+'3.1ผลงานคณะ'!BB106</f>
        <v>0</v>
      </c>
      <c r="BC96" s="1083">
        <f>+'3.1ผลงานคณะ'!BC106</f>
        <v>1</v>
      </c>
      <c r="BD96" s="1048">
        <f>+'3.1ผลงานคณะ'!BD106</f>
        <v>0</v>
      </c>
      <c r="BE96" s="1048">
        <f>+'3.1ผลงานคณะ'!BE106</f>
        <v>0</v>
      </c>
      <c r="BF96" s="1048">
        <f>+'3.1ผลงานคณะ'!BF106</f>
        <v>0</v>
      </c>
      <c r="BG96" s="1048">
        <f>+'3.1ผลงานคณะ'!BG106</f>
        <v>0</v>
      </c>
      <c r="BH96" s="1083">
        <f>+'3.1ผลงานคณะ'!BH106</f>
        <v>4</v>
      </c>
      <c r="BI96" s="1048">
        <f>+'3.1ผลงานคณะ'!BI106</f>
        <v>0</v>
      </c>
      <c r="BJ96" s="1048">
        <f>+'3.1ผลงานคณะ'!BJ106</f>
        <v>0</v>
      </c>
      <c r="BK96" s="1048">
        <f>+'3.1ผลงานคณะ'!BK106</f>
        <v>0</v>
      </c>
      <c r="BL96" s="583"/>
      <c r="BM96" s="1190">
        <f>+SUM(F96,K96,T96,Y96,AD96,AI96,AN96,AS96,AX96,BC96,BH96)</f>
        <v>5</v>
      </c>
      <c r="BN96" s="587"/>
      <c r="BO96" s="583"/>
      <c r="BP96" s="583"/>
      <c r="BQ96" s="147"/>
      <c r="BR96" s="158"/>
      <c r="BS96" s="158"/>
      <c r="BT96" s="158"/>
      <c r="BU96" s="158"/>
      <c r="BV96" s="158"/>
      <c r="BW96" s="158"/>
      <c r="BX96" s="158"/>
      <c r="BY96" s="158"/>
      <c r="BZ96" s="158"/>
      <c r="CA96" s="158"/>
      <c r="CB96" s="158"/>
      <c r="CC96" s="158"/>
      <c r="CD96" s="158"/>
      <c r="CE96" s="158"/>
      <c r="CF96" s="158"/>
      <c r="CG96" s="158"/>
      <c r="CH96" s="158"/>
      <c r="CI96" s="158"/>
      <c r="CJ96" s="158"/>
      <c r="CK96" s="158"/>
      <c r="CL96" s="158"/>
      <c r="CM96" s="158"/>
      <c r="CN96" s="158"/>
      <c r="CO96" s="158"/>
      <c r="CP96" s="158"/>
      <c r="CQ96" s="158"/>
      <c r="CR96" s="158"/>
      <c r="CS96" s="158"/>
      <c r="CT96" s="158"/>
      <c r="CU96" s="158"/>
      <c r="CV96" s="158"/>
      <c r="CW96" s="158"/>
      <c r="CX96" s="158"/>
      <c r="CY96" s="158"/>
      <c r="CZ96" s="158"/>
      <c r="DA96" s="158"/>
      <c r="DB96" s="158"/>
      <c r="DC96" s="158"/>
      <c r="DD96" s="158"/>
      <c r="DE96" s="158"/>
      <c r="DF96" s="158"/>
      <c r="DG96" s="158"/>
      <c r="DH96" s="158"/>
      <c r="DI96" s="158"/>
      <c r="DJ96" s="158"/>
      <c r="DK96" s="158"/>
      <c r="DL96" s="158"/>
      <c r="DM96" s="158"/>
      <c r="DN96" s="158"/>
      <c r="DO96" s="158"/>
      <c r="DP96" s="158"/>
      <c r="DQ96" s="158"/>
      <c r="DR96" s="158"/>
      <c r="DS96" s="158"/>
      <c r="DT96" s="158"/>
      <c r="DU96" s="158"/>
      <c r="DV96" s="158"/>
      <c r="DW96" s="158"/>
      <c r="DX96" s="158"/>
      <c r="DY96" s="158"/>
      <c r="DZ96" s="158"/>
      <c r="EA96" s="158"/>
      <c r="EB96" s="158"/>
      <c r="EC96" s="158"/>
      <c r="ED96" s="158"/>
      <c r="EE96" s="158"/>
      <c r="EF96" s="158"/>
      <c r="EG96" s="158"/>
      <c r="EH96" s="158"/>
      <c r="EI96" s="158"/>
      <c r="EJ96" s="158"/>
      <c r="EK96" s="158"/>
      <c r="EL96" s="158"/>
      <c r="EM96" s="158"/>
      <c r="EN96" s="158"/>
      <c r="EO96" s="158"/>
      <c r="EP96" s="158"/>
      <c r="EQ96" s="158"/>
      <c r="ER96" s="158"/>
      <c r="ES96" s="158"/>
      <c r="ET96" s="158"/>
      <c r="EU96" s="158"/>
      <c r="EV96" s="158"/>
      <c r="EW96" s="158"/>
      <c r="EX96" s="158"/>
      <c r="EY96" s="158"/>
      <c r="EZ96" s="158"/>
      <c r="FA96" s="158"/>
      <c r="FB96" s="158"/>
      <c r="FC96" s="158"/>
      <c r="FD96" s="158"/>
      <c r="FE96" s="158"/>
      <c r="FF96" s="158"/>
      <c r="FG96" s="158"/>
      <c r="FH96" s="158"/>
      <c r="FI96" s="158"/>
      <c r="FJ96" s="158"/>
      <c r="FK96" s="158"/>
      <c r="FL96" s="158"/>
      <c r="FM96" s="158"/>
      <c r="FN96" s="158"/>
      <c r="FO96" s="158"/>
      <c r="FP96" s="158"/>
      <c r="FQ96" s="158"/>
      <c r="FR96" s="158"/>
      <c r="FS96" s="158"/>
      <c r="FT96" s="158"/>
      <c r="FU96" s="158"/>
      <c r="FV96" s="158"/>
      <c r="FW96" s="158"/>
      <c r="FX96" s="158"/>
      <c r="FY96" s="158"/>
      <c r="FZ96" s="158"/>
      <c r="GA96" s="158"/>
      <c r="GB96" s="158"/>
      <c r="GC96" s="158"/>
      <c r="GD96" s="158"/>
      <c r="GE96" s="158"/>
      <c r="GF96" s="158"/>
      <c r="GG96" s="158"/>
      <c r="GH96" s="158"/>
      <c r="GI96" s="158"/>
      <c r="GJ96" s="158"/>
      <c r="GK96" s="158"/>
      <c r="GL96" s="158"/>
      <c r="GM96" s="158"/>
      <c r="GN96" s="158"/>
      <c r="GO96" s="158"/>
      <c r="GP96" s="158"/>
      <c r="GQ96" s="158"/>
      <c r="GR96" s="158"/>
      <c r="GS96" s="158"/>
      <c r="GT96" s="158"/>
      <c r="GU96" s="158"/>
      <c r="GV96" s="158"/>
      <c r="GW96" s="158"/>
      <c r="GX96" s="158"/>
      <c r="GY96" s="158"/>
      <c r="GZ96" s="158"/>
      <c r="HA96" s="158"/>
      <c r="HB96" s="158"/>
      <c r="HC96" s="158"/>
      <c r="HD96" s="158"/>
      <c r="HE96" s="158"/>
      <c r="HF96" s="158"/>
      <c r="HG96" s="158"/>
      <c r="HH96" s="158"/>
      <c r="HI96" s="158"/>
      <c r="HJ96" s="158"/>
      <c r="HK96" s="158"/>
      <c r="HL96" s="158"/>
      <c r="HM96" s="158"/>
      <c r="HN96" s="158"/>
      <c r="HO96" s="158"/>
      <c r="HP96" s="158"/>
      <c r="HQ96" s="158"/>
      <c r="HR96" s="158"/>
      <c r="HS96" s="158"/>
      <c r="HT96" s="158"/>
      <c r="HU96" s="158"/>
      <c r="HV96" s="158"/>
      <c r="HW96" s="158"/>
      <c r="HX96" s="158"/>
      <c r="HY96" s="158"/>
      <c r="HZ96" s="158"/>
      <c r="IA96" s="158"/>
      <c r="IB96" s="158"/>
      <c r="IC96" s="158"/>
      <c r="ID96" s="158"/>
      <c r="IE96" s="158"/>
      <c r="IF96" s="158"/>
      <c r="IG96" s="158"/>
      <c r="IH96" s="158"/>
      <c r="II96" s="158"/>
      <c r="IJ96" s="158"/>
      <c r="IK96" s="158"/>
      <c r="IL96" s="158"/>
      <c r="IM96" s="158"/>
      <c r="IN96" s="158"/>
      <c r="IO96" s="158"/>
    </row>
    <row r="97" spans="1:249" s="159" customFormat="1" ht="30.75">
      <c r="A97" s="814"/>
      <c r="B97" s="1054"/>
      <c r="C97" s="821" t="s">
        <v>94</v>
      </c>
      <c r="D97" s="525"/>
      <c r="E97" s="527"/>
      <c r="F97" s="1048">
        <f>+'3.1ผลงานคณะ'!F107</f>
        <v>0</v>
      </c>
      <c r="G97" s="1048">
        <f>+'3.1ผลงานคณะ'!G107</f>
        <v>0</v>
      </c>
      <c r="H97" s="1048">
        <f>+'3.1ผลงานคณะ'!H107</f>
        <v>0</v>
      </c>
      <c r="I97" s="1048">
        <f>+'3.1ผลงานคณะ'!I107</f>
        <v>0</v>
      </c>
      <c r="J97" s="1048">
        <f>+'3.1ผลงานคณะ'!J107</f>
        <v>0</v>
      </c>
      <c r="K97" s="1048">
        <f>+'3.1ผลงานคณะ'!K107</f>
        <v>0</v>
      </c>
      <c r="L97" s="1048">
        <f>+'3.1ผลงานคณะ'!L107</f>
        <v>0</v>
      </c>
      <c r="M97" s="1048">
        <f>+'3.1ผลงานคณะ'!M107</f>
        <v>0</v>
      </c>
      <c r="N97" s="1048">
        <f>+'3.1ผลงานคณะ'!N107</f>
        <v>0</v>
      </c>
      <c r="O97" s="1048">
        <f>+'3.1ผลงานคณะ'!O107</f>
        <v>0</v>
      </c>
      <c r="P97" s="1048">
        <f>+'3.1ผลงานคณะ'!P107</f>
        <v>0</v>
      </c>
      <c r="Q97" s="1048">
        <f>+'3.1ผลงานคณะ'!Q107</f>
        <v>0</v>
      </c>
      <c r="R97" s="1048">
        <f>+'3.1ผลงานคณะ'!R107</f>
        <v>0</v>
      </c>
      <c r="S97" s="1048">
        <f>+'3.1ผลงานคณะ'!S107</f>
        <v>0</v>
      </c>
      <c r="T97" s="1048">
        <f>+'3.1ผลงานคณะ'!T107</f>
        <v>0</v>
      </c>
      <c r="U97" s="1048">
        <f>+'3.1ผลงานคณะ'!U107</f>
        <v>0</v>
      </c>
      <c r="V97" s="1048">
        <f>+'3.1ผลงานคณะ'!V107</f>
        <v>0</v>
      </c>
      <c r="W97" s="1048">
        <f>+'3.1ผลงานคณะ'!W107</f>
        <v>0</v>
      </c>
      <c r="X97" s="1048">
        <f>+'3.1ผลงานคณะ'!X107</f>
        <v>0</v>
      </c>
      <c r="Y97" s="1048">
        <f>+'3.1ผลงานคณะ'!Y107</f>
        <v>0</v>
      </c>
      <c r="Z97" s="1048">
        <f>+'3.1ผลงานคณะ'!Z107</f>
        <v>0</v>
      </c>
      <c r="AA97" s="1048">
        <f>+'3.1ผลงานคณะ'!AA107</f>
        <v>0</v>
      </c>
      <c r="AB97" s="1048">
        <f>+'3.1ผลงานคณะ'!AB107</f>
        <v>0</v>
      </c>
      <c r="AC97" s="1048">
        <f>+'3.1ผลงานคณะ'!AC107</f>
        <v>0</v>
      </c>
      <c r="AD97" s="1048">
        <f>+'3.1ผลงานคณะ'!AD107</f>
        <v>0</v>
      </c>
      <c r="AE97" s="1048">
        <f>+'3.1ผลงานคณะ'!AE107</f>
        <v>0</v>
      </c>
      <c r="AF97" s="1048">
        <f>+'3.1ผลงานคณะ'!AF107</f>
        <v>0</v>
      </c>
      <c r="AG97" s="1048">
        <f>+'3.1ผลงานคณะ'!AG107</f>
        <v>0</v>
      </c>
      <c r="AH97" s="1048">
        <f>+'3.1ผลงานคณะ'!AH107</f>
        <v>0</v>
      </c>
      <c r="AI97" s="1048">
        <f>+'3.1ผลงานคณะ'!AI107</f>
        <v>0</v>
      </c>
      <c r="AJ97" s="1048">
        <f>+'3.1ผลงานคณะ'!AJ107</f>
        <v>0</v>
      </c>
      <c r="AK97" s="1048">
        <f>+'3.1ผลงานคณะ'!AK107</f>
        <v>0</v>
      </c>
      <c r="AL97" s="1048">
        <f>+'3.1ผลงานคณะ'!AL107</f>
        <v>0</v>
      </c>
      <c r="AM97" s="1048">
        <f>+'3.1ผลงานคณะ'!AM107</f>
        <v>0</v>
      </c>
      <c r="AN97" s="1048">
        <f>+'3.1ผลงานคณะ'!AN107</f>
        <v>0</v>
      </c>
      <c r="AO97" s="1048">
        <f>+'3.1ผลงานคณะ'!AO107</f>
        <v>0</v>
      </c>
      <c r="AP97" s="1048">
        <f>+'3.1ผลงานคณะ'!AP107</f>
        <v>0</v>
      </c>
      <c r="AQ97" s="1048">
        <f>+'3.1ผลงานคณะ'!AQ107</f>
        <v>0</v>
      </c>
      <c r="AR97" s="1048">
        <f>+'3.1ผลงานคณะ'!AR107</f>
        <v>0</v>
      </c>
      <c r="AS97" s="1048">
        <f>+'3.1ผลงานคณะ'!AS107</f>
        <v>0</v>
      </c>
      <c r="AT97" s="1048">
        <f>+'3.1ผลงานคณะ'!AT107</f>
        <v>0</v>
      </c>
      <c r="AU97" s="1048">
        <f>+'3.1ผลงานคณะ'!AU107</f>
        <v>0</v>
      </c>
      <c r="AV97" s="1048">
        <f>+'3.1ผลงานคณะ'!AV107</f>
        <v>0</v>
      </c>
      <c r="AW97" s="1048">
        <f>+'3.1ผลงานคณะ'!AW107</f>
        <v>0</v>
      </c>
      <c r="AX97" s="1048">
        <f>+'3.1ผลงานคณะ'!AX107</f>
        <v>0</v>
      </c>
      <c r="AY97" s="1048">
        <f>+'3.1ผลงานคณะ'!AY107</f>
        <v>0</v>
      </c>
      <c r="AZ97" s="1048">
        <f>+'3.1ผลงานคณะ'!AZ107</f>
        <v>0</v>
      </c>
      <c r="BA97" s="1048">
        <f>+'3.1ผลงานคณะ'!BA107</f>
        <v>0</v>
      </c>
      <c r="BB97" s="1048">
        <f>+'3.1ผลงานคณะ'!BB107</f>
        <v>0</v>
      </c>
      <c r="BC97" s="1048">
        <f>+'3.1ผลงานคณะ'!BC107</f>
        <v>1</v>
      </c>
      <c r="BD97" s="1048">
        <f>+'3.1ผลงานคณะ'!BD107</f>
        <v>0</v>
      </c>
      <c r="BE97" s="1048">
        <f>+'3.1ผลงานคณะ'!BE107</f>
        <v>0</v>
      </c>
      <c r="BF97" s="1048">
        <f>+'3.1ผลงานคณะ'!BF107</f>
        <v>0</v>
      </c>
      <c r="BG97" s="1048">
        <f>+'3.1ผลงานคณะ'!BG107</f>
        <v>0</v>
      </c>
      <c r="BH97" s="1048">
        <f>+'3.1ผลงานคณะ'!BH107</f>
        <v>4</v>
      </c>
      <c r="BI97" s="1048">
        <f>+'3.1ผลงานคณะ'!BI107</f>
        <v>0</v>
      </c>
      <c r="BJ97" s="1048">
        <f>+'3.1ผลงานคณะ'!BJ107</f>
        <v>0</v>
      </c>
      <c r="BK97" s="1048">
        <f>+'3.1ผลงานคณะ'!BK107</f>
        <v>0</v>
      </c>
      <c r="BL97" s="583"/>
      <c r="BM97" s="578">
        <f>+BM96*1</f>
        <v>5</v>
      </c>
      <c r="BN97" s="587"/>
      <c r="BO97" s="583"/>
      <c r="BP97" s="583"/>
      <c r="BQ97" s="147"/>
      <c r="BR97" s="158"/>
      <c r="BS97" s="158"/>
      <c r="BT97" s="158"/>
      <c r="BU97" s="158"/>
      <c r="BV97" s="158"/>
      <c r="BW97" s="158"/>
      <c r="BX97" s="158"/>
      <c r="BY97" s="158"/>
      <c r="BZ97" s="158"/>
      <c r="CA97" s="158"/>
      <c r="CB97" s="158"/>
      <c r="CC97" s="158"/>
      <c r="CD97" s="158"/>
      <c r="CE97" s="158"/>
      <c r="CF97" s="158"/>
      <c r="CG97" s="158"/>
      <c r="CH97" s="158"/>
      <c r="CI97" s="158"/>
      <c r="CJ97" s="158"/>
      <c r="CK97" s="158"/>
      <c r="CL97" s="158"/>
      <c r="CM97" s="158"/>
      <c r="CN97" s="158"/>
      <c r="CO97" s="158"/>
      <c r="CP97" s="158"/>
      <c r="CQ97" s="158"/>
      <c r="CR97" s="158"/>
      <c r="CS97" s="158"/>
      <c r="CT97" s="158"/>
      <c r="CU97" s="158"/>
      <c r="CV97" s="158"/>
      <c r="CW97" s="158"/>
      <c r="CX97" s="158"/>
      <c r="CY97" s="158"/>
      <c r="CZ97" s="158"/>
      <c r="DA97" s="158"/>
      <c r="DB97" s="158"/>
      <c r="DC97" s="158"/>
      <c r="DD97" s="158"/>
      <c r="DE97" s="158"/>
      <c r="DF97" s="158"/>
      <c r="DG97" s="158"/>
      <c r="DH97" s="158"/>
      <c r="DI97" s="158"/>
      <c r="DJ97" s="158"/>
      <c r="DK97" s="158"/>
      <c r="DL97" s="158"/>
      <c r="DM97" s="158"/>
      <c r="DN97" s="158"/>
      <c r="DO97" s="158"/>
      <c r="DP97" s="158"/>
      <c r="DQ97" s="158"/>
      <c r="DR97" s="158"/>
      <c r="DS97" s="158"/>
      <c r="DT97" s="158"/>
      <c r="DU97" s="158"/>
      <c r="DV97" s="158"/>
      <c r="DW97" s="158"/>
      <c r="DX97" s="158"/>
      <c r="DY97" s="158"/>
      <c r="DZ97" s="158"/>
      <c r="EA97" s="158"/>
      <c r="EB97" s="158"/>
      <c r="EC97" s="158"/>
      <c r="ED97" s="158"/>
      <c r="EE97" s="158"/>
      <c r="EF97" s="158"/>
      <c r="EG97" s="158"/>
      <c r="EH97" s="158"/>
      <c r="EI97" s="158"/>
      <c r="EJ97" s="158"/>
      <c r="EK97" s="158"/>
      <c r="EL97" s="158"/>
      <c r="EM97" s="158"/>
      <c r="EN97" s="158"/>
      <c r="EO97" s="158"/>
      <c r="EP97" s="158"/>
      <c r="EQ97" s="158"/>
      <c r="ER97" s="158"/>
      <c r="ES97" s="158"/>
      <c r="ET97" s="158"/>
      <c r="EU97" s="158"/>
      <c r="EV97" s="158"/>
      <c r="EW97" s="158"/>
      <c r="EX97" s="158"/>
      <c r="EY97" s="158"/>
      <c r="EZ97" s="158"/>
      <c r="FA97" s="158"/>
      <c r="FB97" s="158"/>
      <c r="FC97" s="158"/>
      <c r="FD97" s="158"/>
      <c r="FE97" s="158"/>
      <c r="FF97" s="158"/>
      <c r="FG97" s="158"/>
      <c r="FH97" s="158"/>
      <c r="FI97" s="158"/>
      <c r="FJ97" s="158"/>
      <c r="FK97" s="158"/>
      <c r="FL97" s="158"/>
      <c r="FM97" s="158"/>
      <c r="FN97" s="158"/>
      <c r="FO97" s="158"/>
      <c r="FP97" s="158"/>
      <c r="FQ97" s="158"/>
      <c r="FR97" s="158"/>
      <c r="FS97" s="158"/>
      <c r="FT97" s="158"/>
      <c r="FU97" s="158"/>
      <c r="FV97" s="158"/>
      <c r="FW97" s="158"/>
      <c r="FX97" s="158"/>
      <c r="FY97" s="158"/>
      <c r="FZ97" s="158"/>
      <c r="GA97" s="158"/>
      <c r="GB97" s="158"/>
      <c r="GC97" s="158"/>
      <c r="GD97" s="158"/>
      <c r="GE97" s="158"/>
      <c r="GF97" s="158"/>
      <c r="GG97" s="158"/>
      <c r="GH97" s="158"/>
      <c r="GI97" s="158"/>
      <c r="GJ97" s="158"/>
      <c r="GK97" s="158"/>
      <c r="GL97" s="158"/>
      <c r="GM97" s="158"/>
      <c r="GN97" s="158"/>
      <c r="GO97" s="158"/>
      <c r="GP97" s="158"/>
      <c r="GQ97" s="158"/>
      <c r="GR97" s="158"/>
      <c r="GS97" s="158"/>
      <c r="GT97" s="158"/>
      <c r="GU97" s="158"/>
      <c r="GV97" s="158"/>
      <c r="GW97" s="158"/>
      <c r="GX97" s="158"/>
      <c r="GY97" s="158"/>
      <c r="GZ97" s="158"/>
      <c r="HA97" s="158"/>
      <c r="HB97" s="158"/>
      <c r="HC97" s="158"/>
      <c r="HD97" s="158"/>
      <c r="HE97" s="158"/>
      <c r="HF97" s="158"/>
      <c r="HG97" s="158"/>
      <c r="HH97" s="158"/>
      <c r="HI97" s="158"/>
      <c r="HJ97" s="158"/>
      <c r="HK97" s="158"/>
      <c r="HL97" s="158"/>
      <c r="HM97" s="158"/>
      <c r="HN97" s="158"/>
      <c r="HO97" s="158"/>
      <c r="HP97" s="158"/>
      <c r="HQ97" s="158"/>
      <c r="HR97" s="158"/>
      <c r="HS97" s="158"/>
      <c r="HT97" s="158"/>
      <c r="HU97" s="158"/>
      <c r="HV97" s="158"/>
      <c r="HW97" s="158"/>
      <c r="HX97" s="158"/>
      <c r="HY97" s="158"/>
      <c r="HZ97" s="158"/>
      <c r="IA97" s="158"/>
      <c r="IB97" s="158"/>
      <c r="IC97" s="158"/>
      <c r="ID97" s="158"/>
      <c r="IE97" s="158"/>
      <c r="IF97" s="158"/>
      <c r="IG97" s="158"/>
      <c r="IH97" s="158"/>
      <c r="II97" s="158"/>
      <c r="IJ97" s="158"/>
      <c r="IK97" s="158"/>
      <c r="IL97" s="158"/>
      <c r="IM97" s="158"/>
      <c r="IN97" s="158"/>
      <c r="IO97" s="158"/>
    </row>
    <row r="98" spans="1:249" s="159" customFormat="1" ht="48">
      <c r="A98" s="814"/>
      <c r="B98" s="1054"/>
      <c r="C98" s="820" t="s">
        <v>102</v>
      </c>
      <c r="D98" s="525"/>
      <c r="E98" s="523" t="s">
        <v>181</v>
      </c>
      <c r="F98" s="1048">
        <f>+'3.1ผลงานคณะ'!F108</f>
        <v>0</v>
      </c>
      <c r="G98" s="1048">
        <f>+'3.1ผลงานคณะ'!G108</f>
        <v>0</v>
      </c>
      <c r="H98" s="1048">
        <f>+'3.1ผลงานคณะ'!H108</f>
        <v>0</v>
      </c>
      <c r="I98" s="1048">
        <f>+'3.1ผลงานคณะ'!I108</f>
        <v>0</v>
      </c>
      <c r="J98" s="1048">
        <f>+'3.1ผลงานคณะ'!J108</f>
        <v>0</v>
      </c>
      <c r="K98" s="1048">
        <f>+'3.1ผลงานคณะ'!K108</f>
        <v>0</v>
      </c>
      <c r="L98" s="1048">
        <f>+'3.1ผลงานคณะ'!L108</f>
        <v>0</v>
      </c>
      <c r="M98" s="1048">
        <f>+'3.1ผลงานคณะ'!M108</f>
        <v>0</v>
      </c>
      <c r="N98" s="1048">
        <f>+'3.1ผลงานคณะ'!N108</f>
        <v>0</v>
      </c>
      <c r="O98" s="1048">
        <f>+'3.1ผลงานคณะ'!O108</f>
        <v>0</v>
      </c>
      <c r="P98" s="1048">
        <f>+'3.1ผลงานคณะ'!P108</f>
        <v>0</v>
      </c>
      <c r="Q98" s="1048">
        <f>+'3.1ผลงานคณะ'!Q108</f>
        <v>0</v>
      </c>
      <c r="R98" s="1048">
        <f>+'3.1ผลงานคณะ'!R108</f>
        <v>0</v>
      </c>
      <c r="S98" s="1048">
        <f>+'3.1ผลงานคณะ'!S108</f>
        <v>0</v>
      </c>
      <c r="T98" s="1048">
        <f>+'3.1ผลงานคณะ'!T108</f>
        <v>0</v>
      </c>
      <c r="U98" s="1048">
        <f>+'3.1ผลงานคณะ'!U108</f>
        <v>0</v>
      </c>
      <c r="V98" s="1048">
        <f>+'3.1ผลงานคณะ'!V108</f>
        <v>0</v>
      </c>
      <c r="W98" s="1048">
        <f>+'3.1ผลงานคณะ'!W108</f>
        <v>0</v>
      </c>
      <c r="X98" s="1048">
        <f>+'3.1ผลงานคณะ'!X108</f>
        <v>0</v>
      </c>
      <c r="Y98" s="1048">
        <f>+'3.1ผลงานคณะ'!Y108</f>
        <v>0</v>
      </c>
      <c r="Z98" s="1048">
        <f>+'3.1ผลงานคณะ'!Z108</f>
        <v>0</v>
      </c>
      <c r="AA98" s="1048">
        <f>+'3.1ผลงานคณะ'!AA108</f>
        <v>0</v>
      </c>
      <c r="AB98" s="1048">
        <f>+'3.1ผลงานคณะ'!AB108</f>
        <v>0</v>
      </c>
      <c r="AC98" s="1048">
        <f>+'3.1ผลงานคณะ'!AC108</f>
        <v>0</v>
      </c>
      <c r="AD98" s="1048">
        <f>+'3.1ผลงานคณะ'!AD108</f>
        <v>0</v>
      </c>
      <c r="AE98" s="1048">
        <f>+'3.1ผลงานคณะ'!AE108</f>
        <v>0</v>
      </c>
      <c r="AF98" s="1048">
        <f>+'3.1ผลงานคณะ'!AF108</f>
        <v>0</v>
      </c>
      <c r="AG98" s="1048">
        <f>+'3.1ผลงานคณะ'!AG108</f>
        <v>0</v>
      </c>
      <c r="AH98" s="1048">
        <f>+'3.1ผลงานคณะ'!AH108</f>
        <v>0</v>
      </c>
      <c r="AI98" s="1048">
        <f>+'3.1ผลงานคณะ'!AI108</f>
        <v>0</v>
      </c>
      <c r="AJ98" s="1048">
        <f>+'3.1ผลงานคณะ'!AJ108</f>
        <v>0</v>
      </c>
      <c r="AK98" s="1048">
        <f>+'3.1ผลงานคณะ'!AK108</f>
        <v>0</v>
      </c>
      <c r="AL98" s="1048">
        <f>+'3.1ผลงานคณะ'!AL108</f>
        <v>0</v>
      </c>
      <c r="AM98" s="1048">
        <f>+'3.1ผลงานคณะ'!AM108</f>
        <v>0</v>
      </c>
      <c r="AN98" s="1048">
        <f>+'3.1ผลงานคณะ'!AN108</f>
        <v>0</v>
      </c>
      <c r="AO98" s="1048">
        <f>+'3.1ผลงานคณะ'!AO108</f>
        <v>0</v>
      </c>
      <c r="AP98" s="1048">
        <f>+'3.1ผลงานคณะ'!AP108</f>
        <v>0</v>
      </c>
      <c r="AQ98" s="1048">
        <f>+'3.1ผลงานคณะ'!AQ108</f>
        <v>0</v>
      </c>
      <c r="AR98" s="1048">
        <f>+'3.1ผลงานคณะ'!AR108</f>
        <v>0</v>
      </c>
      <c r="AS98" s="1048">
        <f>+'3.1ผลงานคณะ'!AS108</f>
        <v>0</v>
      </c>
      <c r="AT98" s="1048">
        <f>+'3.1ผลงานคณะ'!AT108</f>
        <v>0</v>
      </c>
      <c r="AU98" s="1048">
        <f>+'3.1ผลงานคณะ'!AU108</f>
        <v>0</v>
      </c>
      <c r="AV98" s="1048">
        <f>+'3.1ผลงานคณะ'!AV108</f>
        <v>0</v>
      </c>
      <c r="AW98" s="1048">
        <f>+'3.1ผลงานคณะ'!AW108</f>
        <v>0</v>
      </c>
      <c r="AX98" s="1048">
        <f>+'3.1ผลงานคณะ'!AX108</f>
        <v>0</v>
      </c>
      <c r="AY98" s="1048">
        <f>+'3.1ผลงานคณะ'!AY108</f>
        <v>0</v>
      </c>
      <c r="AZ98" s="1048">
        <f>+'3.1ผลงานคณะ'!AZ108</f>
        <v>0</v>
      </c>
      <c r="BA98" s="1048">
        <f>+'3.1ผลงานคณะ'!BA108</f>
        <v>0</v>
      </c>
      <c r="BB98" s="1048">
        <f>+'3.1ผลงานคณะ'!BB108</f>
        <v>0</v>
      </c>
      <c r="BC98" s="1048">
        <f>+'3.1ผลงานคณะ'!BC108</f>
        <v>0</v>
      </c>
      <c r="BD98" s="1048">
        <f>+'3.1ผลงานคณะ'!BD108</f>
        <v>0</v>
      </c>
      <c r="BE98" s="1048">
        <f>+'3.1ผลงานคณะ'!BE108</f>
        <v>0</v>
      </c>
      <c r="BF98" s="1048">
        <f>+'3.1ผลงานคณะ'!BF108</f>
        <v>0</v>
      </c>
      <c r="BG98" s="1048">
        <f>+'3.1ผลงานคณะ'!BG108</f>
        <v>0</v>
      </c>
      <c r="BH98" s="1048">
        <f>+'3.1ผลงานคณะ'!BH108</f>
        <v>0</v>
      </c>
      <c r="BI98" s="1048">
        <f>+'3.1ผลงานคณะ'!BI108</f>
        <v>0</v>
      </c>
      <c r="BJ98" s="1048">
        <f>+'3.1ผลงานคณะ'!BJ108</f>
        <v>0</v>
      </c>
      <c r="BK98" s="1048">
        <f>+'3.1ผลงานคณะ'!BK108</f>
        <v>0</v>
      </c>
      <c r="BL98" s="583"/>
      <c r="BM98" s="1191">
        <f>+SUM(F98,K98,T98,Y98,AD98,AI98,AN98,AS98,AX98,BC98,BH98)</f>
        <v>0</v>
      </c>
      <c r="BN98" s="587"/>
      <c r="BO98" s="583"/>
      <c r="BP98" s="583"/>
      <c r="BQ98" s="147"/>
      <c r="BR98" s="158"/>
      <c r="BS98" s="158"/>
      <c r="BT98" s="158"/>
      <c r="BU98" s="158"/>
      <c r="BV98" s="158"/>
      <c r="BW98" s="158"/>
      <c r="BX98" s="158"/>
      <c r="BY98" s="158"/>
      <c r="BZ98" s="158"/>
      <c r="CA98" s="158"/>
      <c r="CB98" s="158"/>
      <c r="CC98" s="158"/>
      <c r="CD98" s="158"/>
      <c r="CE98" s="158"/>
      <c r="CF98" s="158"/>
      <c r="CG98" s="158"/>
      <c r="CH98" s="158"/>
      <c r="CI98" s="158"/>
      <c r="CJ98" s="158"/>
      <c r="CK98" s="158"/>
      <c r="CL98" s="158"/>
      <c r="CM98" s="158"/>
      <c r="CN98" s="158"/>
      <c r="CO98" s="158"/>
      <c r="CP98" s="158"/>
      <c r="CQ98" s="158"/>
      <c r="CR98" s="158"/>
      <c r="CS98" s="158"/>
      <c r="CT98" s="158"/>
      <c r="CU98" s="158"/>
      <c r="CV98" s="158"/>
      <c r="CW98" s="158"/>
      <c r="CX98" s="158"/>
      <c r="CY98" s="158"/>
      <c r="CZ98" s="158"/>
      <c r="DA98" s="158"/>
      <c r="DB98" s="158"/>
      <c r="DC98" s="158"/>
      <c r="DD98" s="158"/>
      <c r="DE98" s="158"/>
      <c r="DF98" s="158"/>
      <c r="DG98" s="158"/>
      <c r="DH98" s="158"/>
      <c r="DI98" s="158"/>
      <c r="DJ98" s="158"/>
      <c r="DK98" s="158"/>
      <c r="DL98" s="158"/>
      <c r="DM98" s="158"/>
      <c r="DN98" s="158"/>
      <c r="DO98" s="158"/>
      <c r="DP98" s="158"/>
      <c r="DQ98" s="158"/>
      <c r="DR98" s="158"/>
      <c r="DS98" s="158"/>
      <c r="DT98" s="158"/>
      <c r="DU98" s="158"/>
      <c r="DV98" s="158"/>
      <c r="DW98" s="158"/>
      <c r="DX98" s="158"/>
      <c r="DY98" s="158"/>
      <c r="DZ98" s="158"/>
      <c r="EA98" s="158"/>
      <c r="EB98" s="158"/>
      <c r="EC98" s="158"/>
      <c r="ED98" s="158"/>
      <c r="EE98" s="158"/>
      <c r="EF98" s="158"/>
      <c r="EG98" s="158"/>
      <c r="EH98" s="158"/>
      <c r="EI98" s="158"/>
      <c r="EJ98" s="158"/>
      <c r="EK98" s="158"/>
      <c r="EL98" s="158"/>
      <c r="EM98" s="158"/>
      <c r="EN98" s="158"/>
      <c r="EO98" s="158"/>
      <c r="EP98" s="158"/>
      <c r="EQ98" s="158"/>
      <c r="ER98" s="158"/>
      <c r="ES98" s="158"/>
      <c r="ET98" s="158"/>
      <c r="EU98" s="158"/>
      <c r="EV98" s="158"/>
      <c r="EW98" s="158"/>
      <c r="EX98" s="158"/>
      <c r="EY98" s="158"/>
      <c r="EZ98" s="158"/>
      <c r="FA98" s="158"/>
      <c r="FB98" s="158"/>
      <c r="FC98" s="158"/>
      <c r="FD98" s="158"/>
      <c r="FE98" s="158"/>
      <c r="FF98" s="158"/>
      <c r="FG98" s="158"/>
      <c r="FH98" s="158"/>
      <c r="FI98" s="158"/>
      <c r="FJ98" s="158"/>
      <c r="FK98" s="158"/>
      <c r="FL98" s="158"/>
      <c r="FM98" s="158"/>
      <c r="FN98" s="158"/>
      <c r="FO98" s="158"/>
      <c r="FP98" s="158"/>
      <c r="FQ98" s="158"/>
      <c r="FR98" s="158"/>
      <c r="FS98" s="158"/>
      <c r="FT98" s="158"/>
      <c r="FU98" s="158"/>
      <c r="FV98" s="158"/>
      <c r="FW98" s="158"/>
      <c r="FX98" s="158"/>
      <c r="FY98" s="158"/>
      <c r="FZ98" s="158"/>
      <c r="GA98" s="158"/>
      <c r="GB98" s="158"/>
      <c r="GC98" s="158"/>
      <c r="GD98" s="158"/>
      <c r="GE98" s="158"/>
      <c r="GF98" s="158"/>
      <c r="GG98" s="158"/>
      <c r="GH98" s="158"/>
      <c r="GI98" s="158"/>
      <c r="GJ98" s="158"/>
      <c r="GK98" s="158"/>
      <c r="GL98" s="158"/>
      <c r="GM98" s="158"/>
      <c r="GN98" s="158"/>
      <c r="GO98" s="158"/>
      <c r="GP98" s="158"/>
      <c r="GQ98" s="158"/>
      <c r="GR98" s="158"/>
      <c r="GS98" s="158"/>
      <c r="GT98" s="158"/>
      <c r="GU98" s="158"/>
      <c r="GV98" s="158"/>
      <c r="GW98" s="158"/>
      <c r="GX98" s="158"/>
      <c r="GY98" s="158"/>
      <c r="GZ98" s="158"/>
      <c r="HA98" s="158"/>
      <c r="HB98" s="158"/>
      <c r="HC98" s="158"/>
      <c r="HD98" s="158"/>
      <c r="HE98" s="158"/>
      <c r="HF98" s="158"/>
      <c r="HG98" s="158"/>
      <c r="HH98" s="158"/>
      <c r="HI98" s="158"/>
      <c r="HJ98" s="158"/>
      <c r="HK98" s="158"/>
      <c r="HL98" s="158"/>
      <c r="HM98" s="158"/>
      <c r="HN98" s="158"/>
      <c r="HO98" s="158"/>
      <c r="HP98" s="158"/>
      <c r="HQ98" s="158"/>
      <c r="HR98" s="158"/>
      <c r="HS98" s="158"/>
      <c r="HT98" s="158"/>
      <c r="HU98" s="158"/>
      <c r="HV98" s="158"/>
      <c r="HW98" s="158"/>
      <c r="HX98" s="158"/>
      <c r="HY98" s="158"/>
      <c r="HZ98" s="158"/>
      <c r="IA98" s="158"/>
      <c r="IB98" s="158"/>
      <c r="IC98" s="158"/>
      <c r="ID98" s="158"/>
      <c r="IE98" s="158"/>
      <c r="IF98" s="158"/>
      <c r="IG98" s="158"/>
      <c r="IH98" s="158"/>
      <c r="II98" s="158"/>
      <c r="IJ98" s="158"/>
      <c r="IK98" s="158"/>
      <c r="IL98" s="158"/>
      <c r="IM98" s="158"/>
      <c r="IN98" s="158"/>
      <c r="IO98" s="158"/>
    </row>
    <row r="99" spans="1:249" s="159" customFormat="1" ht="30.75">
      <c r="A99" s="814"/>
      <c r="B99" s="1054"/>
      <c r="C99" s="821" t="s">
        <v>94</v>
      </c>
      <c r="D99" s="525"/>
      <c r="E99" s="527"/>
      <c r="F99" s="1048">
        <f>+'3.1ผลงานคณะ'!F109</f>
        <v>0</v>
      </c>
      <c r="G99" s="1048">
        <f>+'3.1ผลงานคณะ'!G109</f>
        <v>0</v>
      </c>
      <c r="H99" s="1048">
        <f>+'3.1ผลงานคณะ'!H109</f>
        <v>0</v>
      </c>
      <c r="I99" s="1048">
        <f>+'3.1ผลงานคณะ'!I109</f>
        <v>0</v>
      </c>
      <c r="J99" s="1048">
        <f>+'3.1ผลงานคณะ'!J109</f>
        <v>0</v>
      </c>
      <c r="K99" s="1048">
        <f>+'3.1ผลงานคณะ'!K109</f>
        <v>0</v>
      </c>
      <c r="L99" s="1048">
        <f>+'3.1ผลงานคณะ'!L109</f>
        <v>0</v>
      </c>
      <c r="M99" s="1048">
        <f>+'3.1ผลงานคณะ'!M109</f>
        <v>0</v>
      </c>
      <c r="N99" s="1048">
        <f>+'3.1ผลงานคณะ'!N109</f>
        <v>0</v>
      </c>
      <c r="O99" s="1048">
        <f>+'3.1ผลงานคณะ'!O109</f>
        <v>0</v>
      </c>
      <c r="P99" s="1048">
        <f>+'3.1ผลงานคณะ'!P109</f>
        <v>0</v>
      </c>
      <c r="Q99" s="1048">
        <f>+'3.1ผลงานคณะ'!Q109</f>
        <v>0</v>
      </c>
      <c r="R99" s="1048">
        <f>+'3.1ผลงานคณะ'!R109</f>
        <v>0</v>
      </c>
      <c r="S99" s="1048">
        <f>+'3.1ผลงานคณะ'!S109</f>
        <v>0</v>
      </c>
      <c r="T99" s="1048">
        <f>+'3.1ผลงานคณะ'!T109</f>
        <v>0</v>
      </c>
      <c r="U99" s="1048">
        <f>+'3.1ผลงานคณะ'!U109</f>
        <v>0</v>
      </c>
      <c r="V99" s="1048">
        <f>+'3.1ผลงานคณะ'!V109</f>
        <v>0</v>
      </c>
      <c r="W99" s="1048">
        <f>+'3.1ผลงานคณะ'!W109</f>
        <v>0</v>
      </c>
      <c r="X99" s="1048">
        <f>+'3.1ผลงานคณะ'!X109</f>
        <v>0</v>
      </c>
      <c r="Y99" s="1048">
        <f>+'3.1ผลงานคณะ'!Y109</f>
        <v>0</v>
      </c>
      <c r="Z99" s="1048">
        <f>+'3.1ผลงานคณะ'!Z109</f>
        <v>0</v>
      </c>
      <c r="AA99" s="1048">
        <f>+'3.1ผลงานคณะ'!AA109</f>
        <v>0</v>
      </c>
      <c r="AB99" s="1048">
        <f>+'3.1ผลงานคณะ'!AB109</f>
        <v>0</v>
      </c>
      <c r="AC99" s="1048">
        <f>+'3.1ผลงานคณะ'!AC109</f>
        <v>0</v>
      </c>
      <c r="AD99" s="1048">
        <f>+'3.1ผลงานคณะ'!AD109</f>
        <v>0</v>
      </c>
      <c r="AE99" s="1048">
        <f>+'3.1ผลงานคณะ'!AE109</f>
        <v>0</v>
      </c>
      <c r="AF99" s="1048">
        <f>+'3.1ผลงานคณะ'!AF109</f>
        <v>0</v>
      </c>
      <c r="AG99" s="1048">
        <f>+'3.1ผลงานคณะ'!AG109</f>
        <v>0</v>
      </c>
      <c r="AH99" s="1048">
        <f>+'3.1ผลงานคณะ'!AH109</f>
        <v>0</v>
      </c>
      <c r="AI99" s="1048">
        <f>+'3.1ผลงานคณะ'!AI109</f>
        <v>0</v>
      </c>
      <c r="AJ99" s="1048">
        <f>+'3.1ผลงานคณะ'!AJ109</f>
        <v>0</v>
      </c>
      <c r="AK99" s="1048">
        <f>+'3.1ผลงานคณะ'!AK109</f>
        <v>0</v>
      </c>
      <c r="AL99" s="1048">
        <f>+'3.1ผลงานคณะ'!AL109</f>
        <v>0</v>
      </c>
      <c r="AM99" s="1048">
        <f>+'3.1ผลงานคณะ'!AM109</f>
        <v>0</v>
      </c>
      <c r="AN99" s="1048">
        <f>+'3.1ผลงานคณะ'!AN109</f>
        <v>0</v>
      </c>
      <c r="AO99" s="1048">
        <f>+'3.1ผลงานคณะ'!AO109</f>
        <v>0</v>
      </c>
      <c r="AP99" s="1048">
        <f>+'3.1ผลงานคณะ'!AP109</f>
        <v>0</v>
      </c>
      <c r="AQ99" s="1048">
        <f>+'3.1ผลงานคณะ'!AQ109</f>
        <v>0</v>
      </c>
      <c r="AR99" s="1048">
        <f>+'3.1ผลงานคณะ'!AR109</f>
        <v>0</v>
      </c>
      <c r="AS99" s="1048">
        <f>+'3.1ผลงานคณะ'!AS109</f>
        <v>0</v>
      </c>
      <c r="AT99" s="1048">
        <f>+'3.1ผลงานคณะ'!AT109</f>
        <v>0</v>
      </c>
      <c r="AU99" s="1048">
        <f>+'3.1ผลงานคณะ'!AU109</f>
        <v>0</v>
      </c>
      <c r="AV99" s="1048">
        <f>+'3.1ผลงานคณะ'!AV109</f>
        <v>0</v>
      </c>
      <c r="AW99" s="1048">
        <f>+'3.1ผลงานคณะ'!AW109</f>
        <v>0</v>
      </c>
      <c r="AX99" s="1048">
        <f>+'3.1ผลงานคณะ'!AX109</f>
        <v>0</v>
      </c>
      <c r="AY99" s="1048">
        <f>+'3.1ผลงานคณะ'!AY109</f>
        <v>0</v>
      </c>
      <c r="AZ99" s="1048">
        <f>+'3.1ผลงานคณะ'!AZ109</f>
        <v>0</v>
      </c>
      <c r="BA99" s="1048">
        <f>+'3.1ผลงานคณะ'!BA109</f>
        <v>0</v>
      </c>
      <c r="BB99" s="1048">
        <f>+'3.1ผลงานคณะ'!BB109</f>
        <v>0</v>
      </c>
      <c r="BC99" s="1048">
        <f>+'3.1ผลงานคณะ'!BC109</f>
        <v>0</v>
      </c>
      <c r="BD99" s="1048">
        <f>+'3.1ผลงานคณะ'!BD109</f>
        <v>0</v>
      </c>
      <c r="BE99" s="1048">
        <f>+'3.1ผลงานคณะ'!BE109</f>
        <v>0</v>
      </c>
      <c r="BF99" s="1048">
        <f>+'3.1ผลงานคณะ'!BF109</f>
        <v>0</v>
      </c>
      <c r="BG99" s="1048">
        <f>+'3.1ผลงานคณะ'!BG109</f>
        <v>0</v>
      </c>
      <c r="BH99" s="1048">
        <f>+'3.1ผลงานคณะ'!BH109</f>
        <v>0</v>
      </c>
      <c r="BI99" s="1048">
        <f>+'3.1ผลงานคณะ'!BI109</f>
        <v>0</v>
      </c>
      <c r="BJ99" s="1048">
        <f>+'3.1ผลงานคณะ'!BJ109</f>
        <v>0</v>
      </c>
      <c r="BK99" s="1048">
        <f>+'3.1ผลงานคณะ'!BK109</f>
        <v>0</v>
      </c>
      <c r="BL99" s="583"/>
      <c r="BM99" s="578">
        <f>+BM98*1</f>
        <v>0</v>
      </c>
      <c r="BN99" s="587"/>
      <c r="BO99" s="583"/>
      <c r="BP99" s="583"/>
      <c r="BQ99" s="147"/>
      <c r="BR99" s="158"/>
      <c r="BS99" s="158"/>
      <c r="BT99" s="158"/>
      <c r="BU99" s="158"/>
      <c r="BV99" s="158"/>
      <c r="BW99" s="158"/>
      <c r="BX99" s="158"/>
      <c r="BY99" s="158"/>
      <c r="BZ99" s="158"/>
      <c r="CA99" s="158"/>
      <c r="CB99" s="158"/>
      <c r="CC99" s="158"/>
      <c r="CD99" s="158"/>
      <c r="CE99" s="158"/>
      <c r="CF99" s="158"/>
      <c r="CG99" s="158"/>
      <c r="CH99" s="158"/>
      <c r="CI99" s="158"/>
      <c r="CJ99" s="158"/>
      <c r="CK99" s="158"/>
      <c r="CL99" s="158"/>
      <c r="CM99" s="158"/>
      <c r="CN99" s="158"/>
      <c r="CO99" s="158"/>
      <c r="CP99" s="158"/>
      <c r="CQ99" s="158"/>
      <c r="CR99" s="158"/>
      <c r="CS99" s="158"/>
      <c r="CT99" s="158"/>
      <c r="CU99" s="158"/>
      <c r="CV99" s="158"/>
      <c r="CW99" s="158"/>
      <c r="CX99" s="158"/>
      <c r="CY99" s="158"/>
      <c r="CZ99" s="158"/>
      <c r="DA99" s="158"/>
      <c r="DB99" s="158"/>
      <c r="DC99" s="158"/>
      <c r="DD99" s="158"/>
      <c r="DE99" s="158"/>
      <c r="DF99" s="158"/>
      <c r="DG99" s="158"/>
      <c r="DH99" s="158"/>
      <c r="DI99" s="158"/>
      <c r="DJ99" s="158"/>
      <c r="DK99" s="158"/>
      <c r="DL99" s="158"/>
      <c r="DM99" s="158"/>
      <c r="DN99" s="158"/>
      <c r="DO99" s="158"/>
      <c r="DP99" s="158"/>
      <c r="DQ99" s="158"/>
      <c r="DR99" s="158"/>
      <c r="DS99" s="158"/>
      <c r="DT99" s="158"/>
      <c r="DU99" s="158"/>
      <c r="DV99" s="158"/>
      <c r="DW99" s="158"/>
      <c r="DX99" s="158"/>
      <c r="DY99" s="158"/>
      <c r="DZ99" s="158"/>
      <c r="EA99" s="158"/>
      <c r="EB99" s="158"/>
      <c r="EC99" s="158"/>
      <c r="ED99" s="158"/>
      <c r="EE99" s="158"/>
      <c r="EF99" s="158"/>
      <c r="EG99" s="158"/>
      <c r="EH99" s="158"/>
      <c r="EI99" s="158"/>
      <c r="EJ99" s="158"/>
      <c r="EK99" s="158"/>
      <c r="EL99" s="158"/>
      <c r="EM99" s="158"/>
      <c r="EN99" s="158"/>
      <c r="EO99" s="158"/>
      <c r="EP99" s="158"/>
      <c r="EQ99" s="158"/>
      <c r="ER99" s="158"/>
      <c r="ES99" s="158"/>
      <c r="ET99" s="158"/>
      <c r="EU99" s="158"/>
      <c r="EV99" s="158"/>
      <c r="EW99" s="158"/>
      <c r="EX99" s="158"/>
      <c r="EY99" s="158"/>
      <c r="EZ99" s="158"/>
      <c r="FA99" s="158"/>
      <c r="FB99" s="158"/>
      <c r="FC99" s="158"/>
      <c r="FD99" s="158"/>
      <c r="FE99" s="158"/>
      <c r="FF99" s="158"/>
      <c r="FG99" s="158"/>
      <c r="FH99" s="158"/>
      <c r="FI99" s="158"/>
      <c r="FJ99" s="158"/>
      <c r="FK99" s="158"/>
      <c r="FL99" s="158"/>
      <c r="FM99" s="158"/>
      <c r="FN99" s="158"/>
      <c r="FO99" s="158"/>
      <c r="FP99" s="158"/>
      <c r="FQ99" s="158"/>
      <c r="FR99" s="158"/>
      <c r="FS99" s="158"/>
      <c r="FT99" s="158"/>
      <c r="FU99" s="158"/>
      <c r="FV99" s="158"/>
      <c r="FW99" s="158"/>
      <c r="FX99" s="158"/>
      <c r="FY99" s="158"/>
      <c r="FZ99" s="158"/>
      <c r="GA99" s="158"/>
      <c r="GB99" s="158"/>
      <c r="GC99" s="158"/>
      <c r="GD99" s="158"/>
      <c r="GE99" s="158"/>
      <c r="GF99" s="158"/>
      <c r="GG99" s="158"/>
      <c r="GH99" s="158"/>
      <c r="GI99" s="158"/>
      <c r="GJ99" s="158"/>
      <c r="GK99" s="158"/>
      <c r="GL99" s="158"/>
      <c r="GM99" s="158"/>
      <c r="GN99" s="158"/>
      <c r="GO99" s="158"/>
      <c r="GP99" s="158"/>
      <c r="GQ99" s="158"/>
      <c r="GR99" s="158"/>
      <c r="GS99" s="158"/>
      <c r="GT99" s="158"/>
      <c r="GU99" s="158"/>
      <c r="GV99" s="158"/>
      <c r="GW99" s="158"/>
      <c r="GX99" s="158"/>
      <c r="GY99" s="158"/>
      <c r="GZ99" s="158"/>
      <c r="HA99" s="158"/>
      <c r="HB99" s="158"/>
      <c r="HC99" s="158"/>
      <c r="HD99" s="158"/>
      <c r="HE99" s="158"/>
      <c r="HF99" s="158"/>
      <c r="HG99" s="158"/>
      <c r="HH99" s="158"/>
      <c r="HI99" s="158"/>
      <c r="HJ99" s="158"/>
      <c r="HK99" s="158"/>
      <c r="HL99" s="158"/>
      <c r="HM99" s="158"/>
      <c r="HN99" s="158"/>
      <c r="HO99" s="158"/>
      <c r="HP99" s="158"/>
      <c r="HQ99" s="158"/>
      <c r="HR99" s="158"/>
      <c r="HS99" s="158"/>
      <c r="HT99" s="158"/>
      <c r="HU99" s="158"/>
      <c r="HV99" s="158"/>
      <c r="HW99" s="158"/>
      <c r="HX99" s="158"/>
      <c r="HY99" s="158"/>
      <c r="HZ99" s="158"/>
      <c r="IA99" s="158"/>
      <c r="IB99" s="158"/>
      <c r="IC99" s="158"/>
      <c r="ID99" s="158"/>
      <c r="IE99" s="158"/>
      <c r="IF99" s="158"/>
      <c r="IG99" s="158"/>
      <c r="IH99" s="158"/>
      <c r="II99" s="158"/>
      <c r="IJ99" s="158"/>
      <c r="IK99" s="158"/>
      <c r="IL99" s="158"/>
      <c r="IM99" s="158"/>
      <c r="IN99" s="158"/>
      <c r="IO99" s="158"/>
    </row>
    <row r="100" spans="1:249" s="159" customFormat="1" ht="48">
      <c r="A100" s="814"/>
      <c r="B100" s="1054"/>
      <c r="C100" s="820" t="s">
        <v>160</v>
      </c>
      <c r="D100" s="525"/>
      <c r="E100" s="523" t="s">
        <v>181</v>
      </c>
      <c r="F100" s="1048">
        <f>+'3.1ผลงานคณะ'!F110</f>
        <v>0</v>
      </c>
      <c r="G100" s="1048">
        <f>+'3.1ผลงานคณะ'!G110</f>
        <v>0</v>
      </c>
      <c r="H100" s="1048">
        <f>+'3.1ผลงานคณะ'!H110</f>
        <v>0</v>
      </c>
      <c r="I100" s="1048">
        <f>+'3.1ผลงานคณะ'!I110</f>
        <v>0</v>
      </c>
      <c r="J100" s="1048">
        <f>+'3.1ผลงานคณะ'!J110</f>
        <v>0</v>
      </c>
      <c r="K100" s="1048">
        <f>+'3.1ผลงานคณะ'!K110</f>
        <v>0</v>
      </c>
      <c r="L100" s="1048">
        <f>+'3.1ผลงานคณะ'!L110</f>
        <v>0</v>
      </c>
      <c r="M100" s="1048">
        <f>+'3.1ผลงานคณะ'!M110</f>
        <v>0</v>
      </c>
      <c r="N100" s="1048">
        <f>+'3.1ผลงานคณะ'!N110</f>
        <v>0</v>
      </c>
      <c r="O100" s="1048">
        <f>+'3.1ผลงานคณะ'!O110</f>
        <v>0</v>
      </c>
      <c r="P100" s="1048">
        <f>+'3.1ผลงานคณะ'!P110</f>
        <v>0</v>
      </c>
      <c r="Q100" s="1048">
        <f>+'3.1ผลงานคณะ'!Q110</f>
        <v>0</v>
      </c>
      <c r="R100" s="1048">
        <f>+'3.1ผลงานคณะ'!R110</f>
        <v>0</v>
      </c>
      <c r="S100" s="1048">
        <f>+'3.1ผลงานคณะ'!S110</f>
        <v>0</v>
      </c>
      <c r="T100" s="1048">
        <f>+'3.1ผลงานคณะ'!T110</f>
        <v>0</v>
      </c>
      <c r="U100" s="1048">
        <f>+'3.1ผลงานคณะ'!U110</f>
        <v>0</v>
      </c>
      <c r="V100" s="1048">
        <f>+'3.1ผลงานคณะ'!V110</f>
        <v>0</v>
      </c>
      <c r="W100" s="1048">
        <f>+'3.1ผลงานคณะ'!W110</f>
        <v>0</v>
      </c>
      <c r="X100" s="1048">
        <f>+'3.1ผลงานคณะ'!X110</f>
        <v>0</v>
      </c>
      <c r="Y100" s="1048">
        <f>+'3.1ผลงานคณะ'!Y110</f>
        <v>0</v>
      </c>
      <c r="Z100" s="1048">
        <f>+'3.1ผลงานคณะ'!Z110</f>
        <v>0</v>
      </c>
      <c r="AA100" s="1048">
        <f>+'3.1ผลงานคณะ'!AA110</f>
        <v>0</v>
      </c>
      <c r="AB100" s="1048">
        <f>+'3.1ผลงานคณะ'!AB110</f>
        <v>0</v>
      </c>
      <c r="AC100" s="1048">
        <f>+'3.1ผลงานคณะ'!AC110</f>
        <v>0</v>
      </c>
      <c r="AD100" s="1048">
        <f>+'3.1ผลงานคณะ'!AD110</f>
        <v>0</v>
      </c>
      <c r="AE100" s="1048">
        <f>+'3.1ผลงานคณะ'!AE110</f>
        <v>0</v>
      </c>
      <c r="AF100" s="1048">
        <f>+'3.1ผลงานคณะ'!AF110</f>
        <v>0</v>
      </c>
      <c r="AG100" s="1048">
        <f>+'3.1ผลงานคณะ'!AG110</f>
        <v>0</v>
      </c>
      <c r="AH100" s="1048">
        <f>+'3.1ผลงานคณะ'!AH110</f>
        <v>0</v>
      </c>
      <c r="AI100" s="1048">
        <f>+'3.1ผลงานคณะ'!AI110</f>
        <v>0</v>
      </c>
      <c r="AJ100" s="1048">
        <f>+'3.1ผลงานคณะ'!AJ110</f>
        <v>0</v>
      </c>
      <c r="AK100" s="1048">
        <f>+'3.1ผลงานคณะ'!AK110</f>
        <v>0</v>
      </c>
      <c r="AL100" s="1048">
        <f>+'3.1ผลงานคณะ'!AL110</f>
        <v>0</v>
      </c>
      <c r="AM100" s="1048">
        <f>+'3.1ผลงานคณะ'!AM110</f>
        <v>0</v>
      </c>
      <c r="AN100" s="1048">
        <f>+'3.1ผลงานคณะ'!AN110</f>
        <v>0</v>
      </c>
      <c r="AO100" s="1048">
        <f>+'3.1ผลงานคณะ'!AO110</f>
        <v>0</v>
      </c>
      <c r="AP100" s="1048">
        <f>+'3.1ผลงานคณะ'!AP110</f>
        <v>0</v>
      </c>
      <c r="AQ100" s="1048">
        <f>+'3.1ผลงานคณะ'!AQ110</f>
        <v>0</v>
      </c>
      <c r="AR100" s="1048">
        <f>+'3.1ผลงานคณะ'!AR110</f>
        <v>0</v>
      </c>
      <c r="AS100" s="1048">
        <f>+'3.1ผลงานคณะ'!AS110</f>
        <v>0</v>
      </c>
      <c r="AT100" s="1048">
        <f>+'3.1ผลงานคณะ'!AT110</f>
        <v>0</v>
      </c>
      <c r="AU100" s="1048">
        <f>+'3.1ผลงานคณะ'!AU110</f>
        <v>0</v>
      </c>
      <c r="AV100" s="1048">
        <f>+'3.1ผลงานคณะ'!AV110</f>
        <v>0</v>
      </c>
      <c r="AW100" s="1048">
        <f>+'3.1ผลงานคณะ'!AW110</f>
        <v>0</v>
      </c>
      <c r="AX100" s="1048">
        <f>+'3.1ผลงานคณะ'!AX110</f>
        <v>0</v>
      </c>
      <c r="AY100" s="1048">
        <f>+'3.1ผลงานคณะ'!AY110</f>
        <v>0</v>
      </c>
      <c r="AZ100" s="1048">
        <f>+'3.1ผลงานคณะ'!AZ110</f>
        <v>0</v>
      </c>
      <c r="BA100" s="1048">
        <f>+'3.1ผลงานคณะ'!BA110</f>
        <v>0</v>
      </c>
      <c r="BB100" s="1048">
        <f>+'3.1ผลงานคณะ'!BB110</f>
        <v>0</v>
      </c>
      <c r="BC100" s="1048">
        <f>+'3.1ผลงานคณะ'!BC110</f>
        <v>0</v>
      </c>
      <c r="BD100" s="1048">
        <f>+'3.1ผลงานคณะ'!BD110</f>
        <v>0</v>
      </c>
      <c r="BE100" s="1048">
        <f>+'3.1ผลงานคณะ'!BE110</f>
        <v>0</v>
      </c>
      <c r="BF100" s="1048">
        <f>+'3.1ผลงานคณะ'!BF110</f>
        <v>0</v>
      </c>
      <c r="BG100" s="1048">
        <f>+'3.1ผลงานคณะ'!BG110</f>
        <v>0</v>
      </c>
      <c r="BH100" s="1048">
        <f>+'3.1ผลงานคณะ'!BH110</f>
        <v>0</v>
      </c>
      <c r="BI100" s="1048">
        <f>+'3.1ผลงานคณะ'!BI110</f>
        <v>0</v>
      </c>
      <c r="BJ100" s="1048">
        <f>+'3.1ผลงานคณะ'!BJ110</f>
        <v>0</v>
      </c>
      <c r="BK100" s="1048">
        <f>+'3.1ผลงานคณะ'!BK110</f>
        <v>0</v>
      </c>
      <c r="BL100" s="583"/>
      <c r="BM100" s="1191">
        <f>+SUM(F100,K100,T100,Y100,AD100,AI100,AN100,AS100,AX100,BC100,BH100)</f>
        <v>0</v>
      </c>
      <c r="BN100" s="587"/>
      <c r="BO100" s="583"/>
      <c r="BP100" s="583"/>
      <c r="BQ100" s="147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/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S100" s="158"/>
      <c r="CT100" s="158"/>
      <c r="CU100" s="158"/>
      <c r="CV100" s="158"/>
      <c r="CW100" s="158"/>
      <c r="CX100" s="158"/>
      <c r="CY100" s="158"/>
      <c r="CZ100" s="158"/>
      <c r="DA100" s="158"/>
      <c r="DB100" s="158"/>
      <c r="DC100" s="158"/>
      <c r="DD100" s="158"/>
      <c r="DE100" s="158"/>
      <c r="DF100" s="158"/>
      <c r="DG100" s="158"/>
      <c r="DH100" s="158"/>
      <c r="DI100" s="158"/>
      <c r="DJ100" s="158"/>
      <c r="DK100" s="158"/>
      <c r="DL100" s="158"/>
      <c r="DM100" s="158"/>
      <c r="DN100" s="158"/>
      <c r="DO100" s="158"/>
      <c r="DP100" s="158"/>
      <c r="DQ100" s="158"/>
      <c r="DR100" s="158"/>
      <c r="DS100" s="158"/>
      <c r="DT100" s="158"/>
      <c r="DU100" s="158"/>
      <c r="DV100" s="158"/>
      <c r="DW100" s="158"/>
      <c r="DX100" s="158"/>
      <c r="DY100" s="158"/>
      <c r="DZ100" s="158"/>
      <c r="EA100" s="158"/>
      <c r="EB100" s="158"/>
      <c r="EC100" s="158"/>
      <c r="ED100" s="158"/>
      <c r="EE100" s="158"/>
      <c r="EF100" s="158"/>
      <c r="EG100" s="158"/>
      <c r="EH100" s="158"/>
      <c r="EI100" s="158"/>
      <c r="EJ100" s="158"/>
      <c r="EK100" s="158"/>
      <c r="EL100" s="158"/>
      <c r="EM100" s="158"/>
      <c r="EN100" s="158"/>
      <c r="EO100" s="158"/>
      <c r="EP100" s="158"/>
      <c r="EQ100" s="158"/>
      <c r="ER100" s="158"/>
      <c r="ES100" s="158"/>
      <c r="ET100" s="158"/>
      <c r="EU100" s="158"/>
      <c r="EV100" s="158"/>
      <c r="EW100" s="158"/>
      <c r="EX100" s="158"/>
      <c r="EY100" s="158"/>
      <c r="EZ100" s="158"/>
      <c r="FA100" s="158"/>
      <c r="FB100" s="158"/>
      <c r="FC100" s="158"/>
      <c r="FD100" s="158"/>
      <c r="FE100" s="158"/>
      <c r="FF100" s="158"/>
      <c r="FG100" s="158"/>
      <c r="FH100" s="158"/>
      <c r="FI100" s="158"/>
      <c r="FJ100" s="158"/>
      <c r="FK100" s="158"/>
      <c r="FL100" s="158"/>
      <c r="FM100" s="158"/>
      <c r="FN100" s="158"/>
      <c r="FO100" s="158"/>
      <c r="FP100" s="158"/>
      <c r="FQ100" s="158"/>
      <c r="FR100" s="158"/>
      <c r="FS100" s="158"/>
      <c r="FT100" s="158"/>
      <c r="FU100" s="158"/>
      <c r="FV100" s="158"/>
      <c r="FW100" s="158"/>
      <c r="FX100" s="158"/>
      <c r="FY100" s="158"/>
      <c r="FZ100" s="158"/>
      <c r="GA100" s="158"/>
      <c r="GB100" s="158"/>
      <c r="GC100" s="158"/>
      <c r="GD100" s="158"/>
      <c r="GE100" s="158"/>
      <c r="GF100" s="158"/>
      <c r="GG100" s="158"/>
      <c r="GH100" s="158"/>
      <c r="GI100" s="158"/>
      <c r="GJ100" s="158"/>
      <c r="GK100" s="158"/>
      <c r="GL100" s="158"/>
      <c r="GM100" s="158"/>
      <c r="GN100" s="158"/>
      <c r="GO100" s="158"/>
      <c r="GP100" s="158"/>
      <c r="GQ100" s="158"/>
      <c r="GR100" s="158"/>
      <c r="GS100" s="158"/>
      <c r="GT100" s="158"/>
      <c r="GU100" s="158"/>
      <c r="GV100" s="158"/>
      <c r="GW100" s="158"/>
      <c r="GX100" s="158"/>
      <c r="GY100" s="158"/>
      <c r="GZ100" s="158"/>
      <c r="HA100" s="158"/>
      <c r="HB100" s="158"/>
      <c r="HC100" s="158"/>
      <c r="HD100" s="158"/>
      <c r="HE100" s="158"/>
      <c r="HF100" s="158"/>
      <c r="HG100" s="158"/>
      <c r="HH100" s="158"/>
      <c r="HI100" s="158"/>
      <c r="HJ100" s="158"/>
      <c r="HK100" s="158"/>
      <c r="HL100" s="158"/>
      <c r="HM100" s="158"/>
      <c r="HN100" s="158"/>
      <c r="HO100" s="158"/>
      <c r="HP100" s="158"/>
      <c r="HQ100" s="158"/>
      <c r="HR100" s="158"/>
      <c r="HS100" s="158"/>
      <c r="HT100" s="158"/>
      <c r="HU100" s="158"/>
      <c r="HV100" s="158"/>
      <c r="HW100" s="158"/>
      <c r="HX100" s="158"/>
      <c r="HY100" s="158"/>
      <c r="HZ100" s="158"/>
      <c r="IA100" s="158"/>
      <c r="IB100" s="158"/>
      <c r="IC100" s="158"/>
      <c r="ID100" s="158"/>
      <c r="IE100" s="158"/>
      <c r="IF100" s="158"/>
      <c r="IG100" s="158"/>
      <c r="IH100" s="158"/>
      <c r="II100" s="158"/>
      <c r="IJ100" s="158"/>
      <c r="IK100" s="158"/>
      <c r="IL100" s="158"/>
      <c r="IM100" s="158"/>
      <c r="IN100" s="158"/>
      <c r="IO100" s="158"/>
    </row>
    <row r="101" spans="1:249" s="159" customFormat="1" ht="30.75">
      <c r="A101" s="814"/>
      <c r="B101" s="1054"/>
      <c r="C101" s="821" t="s">
        <v>94</v>
      </c>
      <c r="D101" s="525"/>
      <c r="E101" s="527"/>
      <c r="F101" s="1048">
        <f>+'3.1ผลงานคณะ'!F111</f>
        <v>0</v>
      </c>
      <c r="G101" s="1048">
        <f>+'3.1ผลงานคณะ'!G111</f>
        <v>0</v>
      </c>
      <c r="H101" s="1048">
        <f>+'3.1ผลงานคณะ'!H111</f>
        <v>0</v>
      </c>
      <c r="I101" s="1048">
        <f>+'3.1ผลงานคณะ'!I111</f>
        <v>0</v>
      </c>
      <c r="J101" s="1048">
        <f>+'3.1ผลงานคณะ'!J111</f>
        <v>0</v>
      </c>
      <c r="K101" s="1048">
        <f>+'3.1ผลงานคณะ'!K111</f>
        <v>0</v>
      </c>
      <c r="L101" s="1048">
        <f>+'3.1ผลงานคณะ'!L111</f>
        <v>0</v>
      </c>
      <c r="M101" s="1048">
        <f>+'3.1ผลงานคณะ'!M111</f>
        <v>0</v>
      </c>
      <c r="N101" s="1048">
        <f>+'3.1ผลงานคณะ'!N111</f>
        <v>0</v>
      </c>
      <c r="O101" s="1048">
        <f>+'3.1ผลงานคณะ'!O111</f>
        <v>0</v>
      </c>
      <c r="P101" s="1048">
        <f>+'3.1ผลงานคณะ'!P111</f>
        <v>0</v>
      </c>
      <c r="Q101" s="1048">
        <f>+'3.1ผลงานคณะ'!Q111</f>
        <v>0</v>
      </c>
      <c r="R101" s="1048">
        <f>+'3.1ผลงานคณะ'!R111</f>
        <v>0</v>
      </c>
      <c r="S101" s="1048">
        <f>+'3.1ผลงานคณะ'!S111</f>
        <v>0</v>
      </c>
      <c r="T101" s="1048">
        <f>+'3.1ผลงานคณะ'!T111</f>
        <v>0</v>
      </c>
      <c r="U101" s="1048">
        <f>+'3.1ผลงานคณะ'!U111</f>
        <v>0</v>
      </c>
      <c r="V101" s="1048">
        <f>+'3.1ผลงานคณะ'!V111</f>
        <v>0</v>
      </c>
      <c r="W101" s="1048">
        <f>+'3.1ผลงานคณะ'!W111</f>
        <v>0</v>
      </c>
      <c r="X101" s="1048">
        <f>+'3.1ผลงานคณะ'!X111</f>
        <v>0</v>
      </c>
      <c r="Y101" s="1048">
        <f>+'3.1ผลงานคณะ'!Y111</f>
        <v>0</v>
      </c>
      <c r="Z101" s="1048">
        <f>+'3.1ผลงานคณะ'!Z111</f>
        <v>0</v>
      </c>
      <c r="AA101" s="1048">
        <f>+'3.1ผลงานคณะ'!AA111</f>
        <v>0</v>
      </c>
      <c r="AB101" s="1048">
        <f>+'3.1ผลงานคณะ'!AB111</f>
        <v>0</v>
      </c>
      <c r="AC101" s="1048">
        <f>+'3.1ผลงานคณะ'!AC111</f>
        <v>0</v>
      </c>
      <c r="AD101" s="1048">
        <f>+'3.1ผลงานคณะ'!AD111</f>
        <v>0</v>
      </c>
      <c r="AE101" s="1048">
        <f>+'3.1ผลงานคณะ'!AE111</f>
        <v>0</v>
      </c>
      <c r="AF101" s="1048">
        <f>+'3.1ผลงานคณะ'!AF111</f>
        <v>0</v>
      </c>
      <c r="AG101" s="1048">
        <f>+'3.1ผลงานคณะ'!AG111</f>
        <v>0</v>
      </c>
      <c r="AH101" s="1048">
        <f>+'3.1ผลงานคณะ'!AH111</f>
        <v>0</v>
      </c>
      <c r="AI101" s="1048">
        <f>+'3.1ผลงานคณะ'!AI111</f>
        <v>0</v>
      </c>
      <c r="AJ101" s="1048">
        <f>+'3.1ผลงานคณะ'!AJ111</f>
        <v>0</v>
      </c>
      <c r="AK101" s="1048">
        <f>+'3.1ผลงานคณะ'!AK111</f>
        <v>0</v>
      </c>
      <c r="AL101" s="1048">
        <f>+'3.1ผลงานคณะ'!AL111</f>
        <v>0</v>
      </c>
      <c r="AM101" s="1048">
        <f>+'3.1ผลงานคณะ'!AM111</f>
        <v>0</v>
      </c>
      <c r="AN101" s="1048">
        <f>+'3.1ผลงานคณะ'!AN111</f>
        <v>0</v>
      </c>
      <c r="AO101" s="1048">
        <f>+'3.1ผลงานคณะ'!AO111</f>
        <v>0</v>
      </c>
      <c r="AP101" s="1048">
        <f>+'3.1ผลงานคณะ'!AP111</f>
        <v>0</v>
      </c>
      <c r="AQ101" s="1048">
        <f>+'3.1ผลงานคณะ'!AQ111</f>
        <v>0</v>
      </c>
      <c r="AR101" s="1048">
        <f>+'3.1ผลงานคณะ'!AR111</f>
        <v>0</v>
      </c>
      <c r="AS101" s="1048">
        <f>+'3.1ผลงานคณะ'!AS111</f>
        <v>0</v>
      </c>
      <c r="AT101" s="1048">
        <f>+'3.1ผลงานคณะ'!AT111</f>
        <v>0</v>
      </c>
      <c r="AU101" s="1048">
        <f>+'3.1ผลงานคณะ'!AU111</f>
        <v>0</v>
      </c>
      <c r="AV101" s="1048">
        <f>+'3.1ผลงานคณะ'!AV111</f>
        <v>0</v>
      </c>
      <c r="AW101" s="1048">
        <f>+'3.1ผลงานคณะ'!AW111</f>
        <v>0</v>
      </c>
      <c r="AX101" s="1048">
        <f>+'3.1ผลงานคณะ'!AX111</f>
        <v>0</v>
      </c>
      <c r="AY101" s="1048">
        <f>+'3.1ผลงานคณะ'!AY111</f>
        <v>0</v>
      </c>
      <c r="AZ101" s="1048">
        <f>+'3.1ผลงานคณะ'!AZ111</f>
        <v>0</v>
      </c>
      <c r="BA101" s="1048">
        <f>+'3.1ผลงานคณะ'!BA111</f>
        <v>0</v>
      </c>
      <c r="BB101" s="1048">
        <f>+'3.1ผลงานคณะ'!BB111</f>
        <v>0</v>
      </c>
      <c r="BC101" s="1048">
        <f>+'3.1ผลงานคณะ'!BC111</f>
        <v>0</v>
      </c>
      <c r="BD101" s="1048">
        <f>+'3.1ผลงานคณะ'!BD111</f>
        <v>0</v>
      </c>
      <c r="BE101" s="1048">
        <f>+'3.1ผลงานคณะ'!BE111</f>
        <v>0</v>
      </c>
      <c r="BF101" s="1048">
        <f>+'3.1ผลงานคณะ'!BF111</f>
        <v>0</v>
      </c>
      <c r="BG101" s="1048">
        <f>+'3.1ผลงานคณะ'!BG111</f>
        <v>0</v>
      </c>
      <c r="BH101" s="1048">
        <f>+'3.1ผลงานคณะ'!BH111</f>
        <v>0</v>
      </c>
      <c r="BI101" s="1048">
        <f>+'3.1ผลงานคณะ'!BI111</f>
        <v>0</v>
      </c>
      <c r="BJ101" s="1048">
        <f>+'3.1ผลงานคณะ'!BJ111</f>
        <v>0</v>
      </c>
      <c r="BK101" s="1048">
        <f>+'3.1ผลงานคณะ'!BK111</f>
        <v>0</v>
      </c>
      <c r="BL101" s="583"/>
      <c r="BM101" s="578">
        <f>+BM100*1</f>
        <v>0</v>
      </c>
      <c r="BN101" s="587"/>
      <c r="BO101" s="583"/>
      <c r="BP101" s="583"/>
      <c r="BQ101" s="147"/>
      <c r="BR101" s="158"/>
      <c r="BS101" s="158"/>
      <c r="BT101" s="158"/>
      <c r="BU101" s="158"/>
      <c r="BV101" s="158"/>
      <c r="BW101" s="158"/>
      <c r="BX101" s="158"/>
      <c r="BY101" s="158"/>
      <c r="BZ101" s="158"/>
      <c r="CA101" s="158"/>
      <c r="CB101" s="158"/>
      <c r="CC101" s="158"/>
      <c r="CD101" s="158"/>
      <c r="CE101" s="158"/>
      <c r="CF101" s="158"/>
      <c r="CG101" s="158"/>
      <c r="CH101" s="158"/>
      <c r="CI101" s="158"/>
      <c r="CJ101" s="158"/>
      <c r="CK101" s="158"/>
      <c r="CL101" s="158"/>
      <c r="CM101" s="158"/>
      <c r="CN101" s="158"/>
      <c r="CO101" s="158"/>
      <c r="CP101" s="158"/>
      <c r="CQ101" s="158"/>
      <c r="CR101" s="158"/>
      <c r="CS101" s="158"/>
      <c r="CT101" s="158"/>
      <c r="CU101" s="158"/>
      <c r="CV101" s="158"/>
      <c r="CW101" s="158"/>
      <c r="CX101" s="158"/>
      <c r="CY101" s="158"/>
      <c r="CZ101" s="158"/>
      <c r="DA101" s="158"/>
      <c r="DB101" s="158"/>
      <c r="DC101" s="158"/>
      <c r="DD101" s="158"/>
      <c r="DE101" s="158"/>
      <c r="DF101" s="158"/>
      <c r="DG101" s="158"/>
      <c r="DH101" s="158"/>
      <c r="DI101" s="158"/>
      <c r="DJ101" s="158"/>
      <c r="DK101" s="158"/>
      <c r="DL101" s="158"/>
      <c r="DM101" s="158"/>
      <c r="DN101" s="158"/>
      <c r="DO101" s="158"/>
      <c r="DP101" s="158"/>
      <c r="DQ101" s="158"/>
      <c r="DR101" s="158"/>
      <c r="DS101" s="158"/>
      <c r="DT101" s="158"/>
      <c r="DU101" s="158"/>
      <c r="DV101" s="158"/>
      <c r="DW101" s="158"/>
      <c r="DX101" s="158"/>
      <c r="DY101" s="158"/>
      <c r="DZ101" s="158"/>
      <c r="EA101" s="158"/>
      <c r="EB101" s="158"/>
      <c r="EC101" s="158"/>
      <c r="ED101" s="158"/>
      <c r="EE101" s="158"/>
      <c r="EF101" s="158"/>
      <c r="EG101" s="158"/>
      <c r="EH101" s="158"/>
      <c r="EI101" s="158"/>
      <c r="EJ101" s="158"/>
      <c r="EK101" s="158"/>
      <c r="EL101" s="158"/>
      <c r="EM101" s="158"/>
      <c r="EN101" s="158"/>
      <c r="EO101" s="158"/>
      <c r="EP101" s="158"/>
      <c r="EQ101" s="158"/>
      <c r="ER101" s="158"/>
      <c r="ES101" s="158"/>
      <c r="ET101" s="158"/>
      <c r="EU101" s="158"/>
      <c r="EV101" s="158"/>
      <c r="EW101" s="158"/>
      <c r="EX101" s="158"/>
      <c r="EY101" s="158"/>
      <c r="EZ101" s="158"/>
      <c r="FA101" s="158"/>
      <c r="FB101" s="158"/>
      <c r="FC101" s="158"/>
      <c r="FD101" s="158"/>
      <c r="FE101" s="158"/>
      <c r="FF101" s="158"/>
      <c r="FG101" s="158"/>
      <c r="FH101" s="158"/>
      <c r="FI101" s="158"/>
      <c r="FJ101" s="158"/>
      <c r="FK101" s="158"/>
      <c r="FL101" s="158"/>
      <c r="FM101" s="158"/>
      <c r="FN101" s="158"/>
      <c r="FO101" s="158"/>
      <c r="FP101" s="158"/>
      <c r="FQ101" s="158"/>
      <c r="FR101" s="158"/>
      <c r="FS101" s="158"/>
      <c r="FT101" s="158"/>
      <c r="FU101" s="158"/>
      <c r="FV101" s="158"/>
      <c r="FW101" s="158"/>
      <c r="FX101" s="158"/>
      <c r="FY101" s="158"/>
      <c r="FZ101" s="158"/>
      <c r="GA101" s="158"/>
      <c r="GB101" s="158"/>
      <c r="GC101" s="158"/>
      <c r="GD101" s="158"/>
      <c r="GE101" s="158"/>
      <c r="GF101" s="158"/>
      <c r="GG101" s="158"/>
      <c r="GH101" s="158"/>
      <c r="GI101" s="158"/>
      <c r="GJ101" s="158"/>
      <c r="GK101" s="158"/>
      <c r="GL101" s="158"/>
      <c r="GM101" s="158"/>
      <c r="GN101" s="158"/>
      <c r="GO101" s="158"/>
      <c r="GP101" s="158"/>
      <c r="GQ101" s="158"/>
      <c r="GR101" s="158"/>
      <c r="GS101" s="158"/>
      <c r="GT101" s="158"/>
      <c r="GU101" s="158"/>
      <c r="GV101" s="158"/>
      <c r="GW101" s="158"/>
      <c r="GX101" s="158"/>
      <c r="GY101" s="158"/>
      <c r="GZ101" s="158"/>
      <c r="HA101" s="158"/>
      <c r="HB101" s="158"/>
      <c r="HC101" s="158"/>
      <c r="HD101" s="158"/>
      <c r="HE101" s="158"/>
      <c r="HF101" s="158"/>
      <c r="HG101" s="158"/>
      <c r="HH101" s="158"/>
      <c r="HI101" s="158"/>
      <c r="HJ101" s="158"/>
      <c r="HK101" s="158"/>
      <c r="HL101" s="158"/>
      <c r="HM101" s="158"/>
      <c r="HN101" s="158"/>
      <c r="HO101" s="158"/>
      <c r="HP101" s="158"/>
      <c r="HQ101" s="158"/>
      <c r="HR101" s="158"/>
      <c r="HS101" s="158"/>
      <c r="HT101" s="158"/>
      <c r="HU101" s="158"/>
      <c r="HV101" s="158"/>
      <c r="HW101" s="158"/>
      <c r="HX101" s="158"/>
      <c r="HY101" s="158"/>
      <c r="HZ101" s="158"/>
      <c r="IA101" s="158"/>
      <c r="IB101" s="158"/>
      <c r="IC101" s="158"/>
      <c r="ID101" s="158"/>
      <c r="IE101" s="158"/>
      <c r="IF101" s="158"/>
      <c r="IG101" s="158"/>
      <c r="IH101" s="158"/>
      <c r="II101" s="158"/>
      <c r="IJ101" s="158"/>
      <c r="IK101" s="158"/>
      <c r="IL101" s="158"/>
      <c r="IM101" s="158"/>
      <c r="IN101" s="158"/>
      <c r="IO101" s="158"/>
    </row>
    <row r="102" spans="1:249" s="159" customFormat="1" ht="65.25" customHeight="1">
      <c r="A102" s="814"/>
      <c r="B102" s="1054"/>
      <c r="C102" s="820" t="s">
        <v>161</v>
      </c>
      <c r="D102" s="525"/>
      <c r="E102" s="523" t="s">
        <v>181</v>
      </c>
      <c r="F102" s="1048">
        <f>+'3.1ผลงานคณะ'!F112</f>
        <v>0</v>
      </c>
      <c r="G102" s="1048">
        <f>+'3.1ผลงานคณะ'!G112</f>
        <v>0</v>
      </c>
      <c r="H102" s="1048">
        <f>+'3.1ผลงานคณะ'!H112</f>
        <v>0</v>
      </c>
      <c r="I102" s="1048">
        <f>+'3.1ผลงานคณะ'!I112</f>
        <v>0</v>
      </c>
      <c r="J102" s="1048">
        <f>+'3.1ผลงานคณะ'!J112</f>
        <v>0</v>
      </c>
      <c r="K102" s="1048">
        <f>+'3.1ผลงานคณะ'!K112</f>
        <v>0</v>
      </c>
      <c r="L102" s="1048">
        <f>+'3.1ผลงานคณะ'!L112</f>
        <v>0</v>
      </c>
      <c r="M102" s="1048">
        <f>+'3.1ผลงานคณะ'!M112</f>
        <v>0</v>
      </c>
      <c r="N102" s="1048">
        <f>+'3.1ผลงานคณะ'!N112</f>
        <v>0</v>
      </c>
      <c r="O102" s="1048">
        <f>+'3.1ผลงานคณะ'!O112</f>
        <v>0</v>
      </c>
      <c r="P102" s="1048">
        <f>+'3.1ผลงานคณะ'!P112</f>
        <v>0</v>
      </c>
      <c r="Q102" s="1048">
        <f>+'3.1ผลงานคณะ'!Q112</f>
        <v>0</v>
      </c>
      <c r="R102" s="1048">
        <f>+'3.1ผลงานคณะ'!R112</f>
        <v>0</v>
      </c>
      <c r="S102" s="1048">
        <f>+'3.1ผลงานคณะ'!S112</f>
        <v>0</v>
      </c>
      <c r="T102" s="1048">
        <f>+'3.1ผลงานคณะ'!T112</f>
        <v>0</v>
      </c>
      <c r="U102" s="1048">
        <f>+'3.1ผลงานคณะ'!U112</f>
        <v>0</v>
      </c>
      <c r="V102" s="1048">
        <f>+'3.1ผลงานคณะ'!V112</f>
        <v>0</v>
      </c>
      <c r="W102" s="1048">
        <f>+'3.1ผลงานคณะ'!W112</f>
        <v>0</v>
      </c>
      <c r="X102" s="1048">
        <f>+'3.1ผลงานคณะ'!X112</f>
        <v>0</v>
      </c>
      <c r="Y102" s="1048">
        <f>+'3.1ผลงานคณะ'!Y112</f>
        <v>0</v>
      </c>
      <c r="Z102" s="1048">
        <f>+'3.1ผลงานคณะ'!Z112</f>
        <v>0</v>
      </c>
      <c r="AA102" s="1048">
        <f>+'3.1ผลงานคณะ'!AA112</f>
        <v>0</v>
      </c>
      <c r="AB102" s="1048">
        <f>+'3.1ผลงานคณะ'!AB112</f>
        <v>0</v>
      </c>
      <c r="AC102" s="1048">
        <f>+'3.1ผลงานคณะ'!AC112</f>
        <v>0</v>
      </c>
      <c r="AD102" s="1048">
        <f>+'3.1ผลงานคณะ'!AD112</f>
        <v>0</v>
      </c>
      <c r="AE102" s="1048">
        <f>+'3.1ผลงานคณะ'!AE112</f>
        <v>0</v>
      </c>
      <c r="AF102" s="1048">
        <f>+'3.1ผลงานคณะ'!AF112</f>
        <v>0</v>
      </c>
      <c r="AG102" s="1048">
        <f>+'3.1ผลงานคณะ'!AG112</f>
        <v>0</v>
      </c>
      <c r="AH102" s="1048">
        <f>+'3.1ผลงานคณะ'!AH112</f>
        <v>0</v>
      </c>
      <c r="AI102" s="1048">
        <f>+'3.1ผลงานคณะ'!AI112</f>
        <v>0</v>
      </c>
      <c r="AJ102" s="1048">
        <f>+'3.1ผลงานคณะ'!AJ112</f>
        <v>0</v>
      </c>
      <c r="AK102" s="1048">
        <f>+'3.1ผลงานคณะ'!AK112</f>
        <v>0</v>
      </c>
      <c r="AL102" s="1048">
        <f>+'3.1ผลงานคณะ'!AL112</f>
        <v>0</v>
      </c>
      <c r="AM102" s="1048">
        <f>+'3.1ผลงานคณะ'!AM112</f>
        <v>0</v>
      </c>
      <c r="AN102" s="1048">
        <f>+'3.1ผลงานคณะ'!AN112</f>
        <v>0</v>
      </c>
      <c r="AO102" s="1048">
        <f>+'3.1ผลงานคณะ'!AO112</f>
        <v>0</v>
      </c>
      <c r="AP102" s="1048">
        <f>+'3.1ผลงานคณะ'!AP112</f>
        <v>0</v>
      </c>
      <c r="AQ102" s="1048">
        <f>+'3.1ผลงานคณะ'!AQ112</f>
        <v>0</v>
      </c>
      <c r="AR102" s="1048">
        <f>+'3.1ผลงานคณะ'!AR112</f>
        <v>0</v>
      </c>
      <c r="AS102" s="1048">
        <f>+'3.1ผลงานคณะ'!AS112</f>
        <v>0</v>
      </c>
      <c r="AT102" s="1048">
        <f>+'3.1ผลงานคณะ'!AT112</f>
        <v>0</v>
      </c>
      <c r="AU102" s="1048">
        <f>+'3.1ผลงานคณะ'!AU112</f>
        <v>0</v>
      </c>
      <c r="AV102" s="1048">
        <f>+'3.1ผลงานคณะ'!AV112</f>
        <v>0</v>
      </c>
      <c r="AW102" s="1048">
        <f>+'3.1ผลงานคณะ'!AW112</f>
        <v>0</v>
      </c>
      <c r="AX102" s="1048">
        <f>+'3.1ผลงานคณะ'!AX112</f>
        <v>0</v>
      </c>
      <c r="AY102" s="1048">
        <f>+'3.1ผลงานคณะ'!AY112</f>
        <v>0</v>
      </c>
      <c r="AZ102" s="1048">
        <f>+'3.1ผลงานคณะ'!AZ112</f>
        <v>0</v>
      </c>
      <c r="BA102" s="1048">
        <f>+'3.1ผลงานคณะ'!BA112</f>
        <v>0</v>
      </c>
      <c r="BB102" s="1048">
        <f>+'3.1ผลงานคณะ'!BB112</f>
        <v>0</v>
      </c>
      <c r="BC102" s="1048">
        <f>+'3.1ผลงานคณะ'!BC112</f>
        <v>0</v>
      </c>
      <c r="BD102" s="1048">
        <f>+'3.1ผลงานคณะ'!BD112</f>
        <v>0</v>
      </c>
      <c r="BE102" s="1048">
        <f>+'3.1ผลงานคณะ'!BE112</f>
        <v>0</v>
      </c>
      <c r="BF102" s="1048">
        <f>+'3.1ผลงานคณะ'!BF112</f>
        <v>0</v>
      </c>
      <c r="BG102" s="1048">
        <f>+'3.1ผลงานคณะ'!BG112</f>
        <v>0</v>
      </c>
      <c r="BH102" s="1048">
        <f>+'3.1ผลงานคณะ'!BH112</f>
        <v>0</v>
      </c>
      <c r="BI102" s="1048">
        <f>+'3.1ผลงานคณะ'!BI112</f>
        <v>0</v>
      </c>
      <c r="BJ102" s="1048">
        <f>+'3.1ผลงานคณะ'!BJ112</f>
        <v>0</v>
      </c>
      <c r="BK102" s="1048">
        <f>+'3.1ผลงานคณะ'!BK112</f>
        <v>0</v>
      </c>
      <c r="BL102" s="583"/>
      <c r="BM102" s="1191">
        <f>+SUM(F102,K102,T102,Y102,AD102,AI102,AN102,AS102,AX102,BC102,BH102)</f>
        <v>0</v>
      </c>
      <c r="BN102" s="587"/>
      <c r="BO102" s="583"/>
      <c r="BP102" s="583"/>
      <c r="BQ102" s="147"/>
      <c r="BR102" s="158"/>
      <c r="BS102" s="158"/>
      <c r="BT102" s="158"/>
      <c r="BU102" s="158"/>
      <c r="BV102" s="158"/>
      <c r="BW102" s="158"/>
      <c r="BX102" s="158"/>
      <c r="BY102" s="158"/>
      <c r="BZ102" s="158"/>
      <c r="CA102" s="158"/>
      <c r="CB102" s="158"/>
      <c r="CC102" s="158"/>
      <c r="CD102" s="158"/>
      <c r="CE102" s="158"/>
      <c r="CF102" s="158"/>
      <c r="CG102" s="158"/>
      <c r="CH102" s="158"/>
      <c r="CI102" s="158"/>
      <c r="CJ102" s="158"/>
      <c r="CK102" s="158"/>
      <c r="CL102" s="158"/>
      <c r="CM102" s="158"/>
      <c r="CN102" s="158"/>
      <c r="CO102" s="158"/>
      <c r="CP102" s="158"/>
      <c r="CQ102" s="158"/>
      <c r="CR102" s="158"/>
      <c r="CS102" s="158"/>
      <c r="CT102" s="158"/>
      <c r="CU102" s="158"/>
      <c r="CV102" s="158"/>
      <c r="CW102" s="158"/>
      <c r="CX102" s="158"/>
      <c r="CY102" s="158"/>
      <c r="CZ102" s="158"/>
      <c r="DA102" s="158"/>
      <c r="DB102" s="158"/>
      <c r="DC102" s="158"/>
      <c r="DD102" s="158"/>
      <c r="DE102" s="158"/>
      <c r="DF102" s="158"/>
      <c r="DG102" s="158"/>
      <c r="DH102" s="158"/>
      <c r="DI102" s="158"/>
      <c r="DJ102" s="158"/>
      <c r="DK102" s="158"/>
      <c r="DL102" s="158"/>
      <c r="DM102" s="158"/>
      <c r="DN102" s="158"/>
      <c r="DO102" s="158"/>
      <c r="DP102" s="158"/>
      <c r="DQ102" s="158"/>
      <c r="DR102" s="158"/>
      <c r="DS102" s="158"/>
      <c r="DT102" s="158"/>
      <c r="DU102" s="158"/>
      <c r="DV102" s="158"/>
      <c r="DW102" s="158"/>
      <c r="DX102" s="158"/>
      <c r="DY102" s="158"/>
      <c r="DZ102" s="158"/>
      <c r="EA102" s="158"/>
      <c r="EB102" s="158"/>
      <c r="EC102" s="158"/>
      <c r="ED102" s="158"/>
      <c r="EE102" s="158"/>
      <c r="EF102" s="158"/>
      <c r="EG102" s="158"/>
      <c r="EH102" s="158"/>
      <c r="EI102" s="158"/>
      <c r="EJ102" s="158"/>
      <c r="EK102" s="158"/>
      <c r="EL102" s="158"/>
      <c r="EM102" s="158"/>
      <c r="EN102" s="158"/>
      <c r="EO102" s="158"/>
      <c r="EP102" s="158"/>
      <c r="EQ102" s="158"/>
      <c r="ER102" s="158"/>
      <c r="ES102" s="158"/>
      <c r="ET102" s="158"/>
      <c r="EU102" s="158"/>
      <c r="EV102" s="158"/>
      <c r="EW102" s="158"/>
      <c r="EX102" s="158"/>
      <c r="EY102" s="158"/>
      <c r="EZ102" s="158"/>
      <c r="FA102" s="158"/>
      <c r="FB102" s="158"/>
      <c r="FC102" s="158"/>
      <c r="FD102" s="158"/>
      <c r="FE102" s="158"/>
      <c r="FF102" s="158"/>
      <c r="FG102" s="158"/>
      <c r="FH102" s="158"/>
      <c r="FI102" s="158"/>
      <c r="FJ102" s="158"/>
      <c r="FK102" s="158"/>
      <c r="FL102" s="158"/>
      <c r="FM102" s="158"/>
      <c r="FN102" s="158"/>
      <c r="FO102" s="158"/>
      <c r="FP102" s="158"/>
      <c r="FQ102" s="158"/>
      <c r="FR102" s="158"/>
      <c r="FS102" s="158"/>
      <c r="FT102" s="158"/>
      <c r="FU102" s="158"/>
      <c r="FV102" s="158"/>
      <c r="FW102" s="158"/>
      <c r="FX102" s="158"/>
      <c r="FY102" s="158"/>
      <c r="FZ102" s="158"/>
      <c r="GA102" s="158"/>
      <c r="GB102" s="158"/>
      <c r="GC102" s="158"/>
      <c r="GD102" s="158"/>
      <c r="GE102" s="158"/>
      <c r="GF102" s="158"/>
      <c r="GG102" s="158"/>
      <c r="GH102" s="158"/>
      <c r="GI102" s="158"/>
      <c r="GJ102" s="158"/>
      <c r="GK102" s="158"/>
      <c r="GL102" s="158"/>
      <c r="GM102" s="158"/>
      <c r="GN102" s="158"/>
      <c r="GO102" s="158"/>
      <c r="GP102" s="158"/>
      <c r="GQ102" s="158"/>
      <c r="GR102" s="158"/>
      <c r="GS102" s="158"/>
      <c r="GT102" s="158"/>
      <c r="GU102" s="158"/>
      <c r="GV102" s="158"/>
      <c r="GW102" s="158"/>
      <c r="GX102" s="158"/>
      <c r="GY102" s="158"/>
      <c r="GZ102" s="158"/>
      <c r="HA102" s="158"/>
      <c r="HB102" s="158"/>
      <c r="HC102" s="158"/>
      <c r="HD102" s="158"/>
      <c r="HE102" s="158"/>
      <c r="HF102" s="158"/>
      <c r="HG102" s="158"/>
      <c r="HH102" s="158"/>
      <c r="HI102" s="158"/>
      <c r="HJ102" s="158"/>
      <c r="HK102" s="158"/>
      <c r="HL102" s="158"/>
      <c r="HM102" s="158"/>
      <c r="HN102" s="158"/>
      <c r="HO102" s="158"/>
      <c r="HP102" s="158"/>
      <c r="HQ102" s="158"/>
      <c r="HR102" s="158"/>
      <c r="HS102" s="158"/>
      <c r="HT102" s="158"/>
      <c r="HU102" s="158"/>
      <c r="HV102" s="158"/>
      <c r="HW102" s="158"/>
      <c r="HX102" s="158"/>
      <c r="HY102" s="158"/>
      <c r="HZ102" s="158"/>
      <c r="IA102" s="158"/>
      <c r="IB102" s="158"/>
      <c r="IC102" s="158"/>
      <c r="ID102" s="158"/>
      <c r="IE102" s="158"/>
      <c r="IF102" s="158"/>
      <c r="IG102" s="158"/>
      <c r="IH102" s="158"/>
      <c r="II102" s="158"/>
      <c r="IJ102" s="158"/>
      <c r="IK102" s="158"/>
      <c r="IL102" s="158"/>
      <c r="IM102" s="158"/>
      <c r="IN102" s="158"/>
      <c r="IO102" s="158"/>
    </row>
    <row r="103" spans="1:249" s="159" customFormat="1" ht="30.75">
      <c r="A103" s="814"/>
      <c r="B103" s="1054"/>
      <c r="C103" s="821" t="s">
        <v>94</v>
      </c>
      <c r="D103" s="525"/>
      <c r="E103" s="527"/>
      <c r="F103" s="1048">
        <f>+'3.1ผลงานคณะ'!F113</f>
        <v>0</v>
      </c>
      <c r="G103" s="1048">
        <f>+'3.1ผลงานคณะ'!G113</f>
        <v>0</v>
      </c>
      <c r="H103" s="1048">
        <f>+'3.1ผลงานคณะ'!H113</f>
        <v>0</v>
      </c>
      <c r="I103" s="1048">
        <f>+'3.1ผลงานคณะ'!I113</f>
        <v>0</v>
      </c>
      <c r="J103" s="1048">
        <f>+'3.1ผลงานคณะ'!J113</f>
        <v>0</v>
      </c>
      <c r="K103" s="1048">
        <f>+'3.1ผลงานคณะ'!K113</f>
        <v>0</v>
      </c>
      <c r="L103" s="1048">
        <f>+'3.1ผลงานคณะ'!L113</f>
        <v>0</v>
      </c>
      <c r="M103" s="1048">
        <f>+'3.1ผลงานคณะ'!M113</f>
        <v>0</v>
      </c>
      <c r="N103" s="1048">
        <f>+'3.1ผลงานคณะ'!N113</f>
        <v>0</v>
      </c>
      <c r="O103" s="1048">
        <f>+'3.1ผลงานคณะ'!O113</f>
        <v>0</v>
      </c>
      <c r="P103" s="1048">
        <f>+'3.1ผลงานคณะ'!P113</f>
        <v>0</v>
      </c>
      <c r="Q103" s="1048">
        <f>+'3.1ผลงานคณะ'!Q113</f>
        <v>0</v>
      </c>
      <c r="R103" s="1048">
        <f>+'3.1ผลงานคณะ'!R113</f>
        <v>0</v>
      </c>
      <c r="S103" s="1048">
        <f>+'3.1ผลงานคณะ'!S113</f>
        <v>0</v>
      </c>
      <c r="T103" s="1048">
        <f>+'3.1ผลงานคณะ'!T113</f>
        <v>0</v>
      </c>
      <c r="U103" s="1048">
        <f>+'3.1ผลงานคณะ'!U113</f>
        <v>0</v>
      </c>
      <c r="V103" s="1048">
        <f>+'3.1ผลงานคณะ'!V113</f>
        <v>0</v>
      </c>
      <c r="W103" s="1048">
        <f>+'3.1ผลงานคณะ'!W113</f>
        <v>0</v>
      </c>
      <c r="X103" s="1048">
        <f>+'3.1ผลงานคณะ'!X113</f>
        <v>0</v>
      </c>
      <c r="Y103" s="1048">
        <f>+'3.1ผลงานคณะ'!Y113</f>
        <v>0</v>
      </c>
      <c r="Z103" s="1048">
        <f>+'3.1ผลงานคณะ'!Z113</f>
        <v>0</v>
      </c>
      <c r="AA103" s="1048">
        <f>+'3.1ผลงานคณะ'!AA113</f>
        <v>0</v>
      </c>
      <c r="AB103" s="1048">
        <f>+'3.1ผลงานคณะ'!AB113</f>
        <v>0</v>
      </c>
      <c r="AC103" s="1048">
        <f>+'3.1ผลงานคณะ'!AC113</f>
        <v>0</v>
      </c>
      <c r="AD103" s="1048">
        <f>+'3.1ผลงานคณะ'!AD113</f>
        <v>0</v>
      </c>
      <c r="AE103" s="1048">
        <f>+'3.1ผลงานคณะ'!AE113</f>
        <v>0</v>
      </c>
      <c r="AF103" s="1048">
        <f>+'3.1ผลงานคณะ'!AF113</f>
        <v>0</v>
      </c>
      <c r="AG103" s="1048">
        <f>+'3.1ผลงานคณะ'!AG113</f>
        <v>0</v>
      </c>
      <c r="AH103" s="1048">
        <f>+'3.1ผลงานคณะ'!AH113</f>
        <v>0</v>
      </c>
      <c r="AI103" s="1048">
        <f>+'3.1ผลงานคณะ'!AI113</f>
        <v>0</v>
      </c>
      <c r="AJ103" s="1048">
        <f>+'3.1ผลงานคณะ'!AJ113</f>
        <v>0</v>
      </c>
      <c r="AK103" s="1048">
        <f>+'3.1ผลงานคณะ'!AK113</f>
        <v>0</v>
      </c>
      <c r="AL103" s="1048">
        <f>+'3.1ผลงานคณะ'!AL113</f>
        <v>0</v>
      </c>
      <c r="AM103" s="1048">
        <f>+'3.1ผลงานคณะ'!AM113</f>
        <v>0</v>
      </c>
      <c r="AN103" s="1048">
        <f>+'3.1ผลงานคณะ'!AN113</f>
        <v>0</v>
      </c>
      <c r="AO103" s="1048">
        <f>+'3.1ผลงานคณะ'!AO113</f>
        <v>0</v>
      </c>
      <c r="AP103" s="1048">
        <f>+'3.1ผลงานคณะ'!AP113</f>
        <v>0</v>
      </c>
      <c r="AQ103" s="1048">
        <f>+'3.1ผลงานคณะ'!AQ113</f>
        <v>0</v>
      </c>
      <c r="AR103" s="1048">
        <f>+'3.1ผลงานคณะ'!AR113</f>
        <v>0</v>
      </c>
      <c r="AS103" s="1048">
        <f>+'3.1ผลงานคณะ'!AS113</f>
        <v>0</v>
      </c>
      <c r="AT103" s="1048">
        <f>+'3.1ผลงานคณะ'!AT113</f>
        <v>0</v>
      </c>
      <c r="AU103" s="1048">
        <f>+'3.1ผลงานคณะ'!AU113</f>
        <v>0</v>
      </c>
      <c r="AV103" s="1048">
        <f>+'3.1ผลงานคณะ'!AV113</f>
        <v>0</v>
      </c>
      <c r="AW103" s="1048">
        <f>+'3.1ผลงานคณะ'!AW113</f>
        <v>0</v>
      </c>
      <c r="AX103" s="1048">
        <f>+'3.1ผลงานคณะ'!AX113</f>
        <v>0</v>
      </c>
      <c r="AY103" s="1048">
        <f>+'3.1ผลงานคณะ'!AY113</f>
        <v>0</v>
      </c>
      <c r="AZ103" s="1048">
        <f>+'3.1ผลงานคณะ'!AZ113</f>
        <v>0</v>
      </c>
      <c r="BA103" s="1048">
        <f>+'3.1ผลงานคณะ'!BA113</f>
        <v>0</v>
      </c>
      <c r="BB103" s="1048">
        <f>+'3.1ผลงานคณะ'!BB113</f>
        <v>0</v>
      </c>
      <c r="BC103" s="1048">
        <f>+'3.1ผลงานคณะ'!BC113</f>
        <v>0</v>
      </c>
      <c r="BD103" s="1048">
        <f>+'3.1ผลงานคณะ'!BD113</f>
        <v>0</v>
      </c>
      <c r="BE103" s="1048">
        <f>+'3.1ผลงานคณะ'!BE113</f>
        <v>0</v>
      </c>
      <c r="BF103" s="1048">
        <f>+'3.1ผลงานคณะ'!BF113</f>
        <v>0</v>
      </c>
      <c r="BG103" s="1048">
        <f>+'3.1ผลงานคณะ'!BG113</f>
        <v>0</v>
      </c>
      <c r="BH103" s="1048">
        <f>+'3.1ผลงานคณะ'!BH113</f>
        <v>0</v>
      </c>
      <c r="BI103" s="1048">
        <f>+'3.1ผลงานคณะ'!BI113</f>
        <v>0</v>
      </c>
      <c r="BJ103" s="1048">
        <f>+'3.1ผลงานคณะ'!BJ113</f>
        <v>0</v>
      </c>
      <c r="BK103" s="1048">
        <f>+'3.1ผลงานคณะ'!BK113</f>
        <v>0</v>
      </c>
      <c r="BL103" s="583"/>
      <c r="BM103" s="578">
        <f>+BM102*1</f>
        <v>0</v>
      </c>
      <c r="BN103" s="587"/>
      <c r="BO103" s="583"/>
      <c r="BP103" s="583"/>
      <c r="BQ103" s="147"/>
      <c r="BR103" s="158"/>
      <c r="BS103" s="158"/>
      <c r="BT103" s="158"/>
      <c r="BU103" s="158"/>
      <c r="BV103" s="158"/>
      <c r="BW103" s="158"/>
      <c r="BX103" s="158"/>
      <c r="BY103" s="158"/>
      <c r="BZ103" s="158"/>
      <c r="CA103" s="158"/>
      <c r="CB103" s="158"/>
      <c r="CC103" s="158"/>
      <c r="CD103" s="158"/>
      <c r="CE103" s="158"/>
      <c r="CF103" s="158"/>
      <c r="CG103" s="158"/>
      <c r="CH103" s="158"/>
      <c r="CI103" s="158"/>
      <c r="CJ103" s="158"/>
      <c r="CK103" s="158"/>
      <c r="CL103" s="158"/>
      <c r="CM103" s="158"/>
      <c r="CN103" s="158"/>
      <c r="CO103" s="158"/>
      <c r="CP103" s="158"/>
      <c r="CQ103" s="158"/>
      <c r="CR103" s="158"/>
      <c r="CS103" s="158"/>
      <c r="CT103" s="158"/>
      <c r="CU103" s="158"/>
      <c r="CV103" s="158"/>
      <c r="CW103" s="158"/>
      <c r="CX103" s="158"/>
      <c r="CY103" s="158"/>
      <c r="CZ103" s="158"/>
      <c r="DA103" s="158"/>
      <c r="DB103" s="158"/>
      <c r="DC103" s="158"/>
      <c r="DD103" s="158"/>
      <c r="DE103" s="158"/>
      <c r="DF103" s="158"/>
      <c r="DG103" s="158"/>
      <c r="DH103" s="158"/>
      <c r="DI103" s="158"/>
      <c r="DJ103" s="158"/>
      <c r="DK103" s="158"/>
      <c r="DL103" s="158"/>
      <c r="DM103" s="158"/>
      <c r="DN103" s="158"/>
      <c r="DO103" s="158"/>
      <c r="DP103" s="158"/>
      <c r="DQ103" s="158"/>
      <c r="DR103" s="158"/>
      <c r="DS103" s="158"/>
      <c r="DT103" s="158"/>
      <c r="DU103" s="158"/>
      <c r="DV103" s="158"/>
      <c r="DW103" s="158"/>
      <c r="DX103" s="158"/>
      <c r="DY103" s="158"/>
      <c r="DZ103" s="158"/>
      <c r="EA103" s="158"/>
      <c r="EB103" s="158"/>
      <c r="EC103" s="158"/>
      <c r="ED103" s="158"/>
      <c r="EE103" s="158"/>
      <c r="EF103" s="158"/>
      <c r="EG103" s="158"/>
      <c r="EH103" s="158"/>
      <c r="EI103" s="158"/>
      <c r="EJ103" s="158"/>
      <c r="EK103" s="158"/>
      <c r="EL103" s="158"/>
      <c r="EM103" s="158"/>
      <c r="EN103" s="158"/>
      <c r="EO103" s="158"/>
      <c r="EP103" s="158"/>
      <c r="EQ103" s="158"/>
      <c r="ER103" s="158"/>
      <c r="ES103" s="158"/>
      <c r="ET103" s="158"/>
      <c r="EU103" s="158"/>
      <c r="EV103" s="158"/>
      <c r="EW103" s="158"/>
      <c r="EX103" s="158"/>
      <c r="EY103" s="158"/>
      <c r="EZ103" s="158"/>
      <c r="FA103" s="158"/>
      <c r="FB103" s="158"/>
      <c r="FC103" s="158"/>
      <c r="FD103" s="158"/>
      <c r="FE103" s="158"/>
      <c r="FF103" s="158"/>
      <c r="FG103" s="158"/>
      <c r="FH103" s="158"/>
      <c r="FI103" s="158"/>
      <c r="FJ103" s="158"/>
      <c r="FK103" s="158"/>
      <c r="FL103" s="158"/>
      <c r="FM103" s="158"/>
      <c r="FN103" s="158"/>
      <c r="FO103" s="158"/>
      <c r="FP103" s="158"/>
      <c r="FQ103" s="158"/>
      <c r="FR103" s="158"/>
      <c r="FS103" s="158"/>
      <c r="FT103" s="158"/>
      <c r="FU103" s="158"/>
      <c r="FV103" s="158"/>
      <c r="FW103" s="158"/>
      <c r="FX103" s="158"/>
      <c r="FY103" s="158"/>
      <c r="FZ103" s="158"/>
      <c r="GA103" s="158"/>
      <c r="GB103" s="158"/>
      <c r="GC103" s="158"/>
      <c r="GD103" s="158"/>
      <c r="GE103" s="158"/>
      <c r="GF103" s="158"/>
      <c r="GG103" s="158"/>
      <c r="GH103" s="158"/>
      <c r="GI103" s="158"/>
      <c r="GJ103" s="158"/>
      <c r="GK103" s="158"/>
      <c r="GL103" s="158"/>
      <c r="GM103" s="158"/>
      <c r="GN103" s="158"/>
      <c r="GO103" s="158"/>
      <c r="GP103" s="158"/>
      <c r="GQ103" s="158"/>
      <c r="GR103" s="158"/>
      <c r="GS103" s="158"/>
      <c r="GT103" s="158"/>
      <c r="GU103" s="158"/>
      <c r="GV103" s="158"/>
      <c r="GW103" s="158"/>
      <c r="GX103" s="158"/>
      <c r="GY103" s="158"/>
      <c r="GZ103" s="158"/>
      <c r="HA103" s="158"/>
      <c r="HB103" s="158"/>
      <c r="HC103" s="158"/>
      <c r="HD103" s="158"/>
      <c r="HE103" s="158"/>
      <c r="HF103" s="158"/>
      <c r="HG103" s="158"/>
      <c r="HH103" s="158"/>
      <c r="HI103" s="158"/>
      <c r="HJ103" s="158"/>
      <c r="HK103" s="158"/>
      <c r="HL103" s="158"/>
      <c r="HM103" s="158"/>
      <c r="HN103" s="158"/>
      <c r="HO103" s="158"/>
      <c r="HP103" s="158"/>
      <c r="HQ103" s="158"/>
      <c r="HR103" s="158"/>
      <c r="HS103" s="158"/>
      <c r="HT103" s="158"/>
      <c r="HU103" s="158"/>
      <c r="HV103" s="158"/>
      <c r="HW103" s="158"/>
      <c r="HX103" s="158"/>
      <c r="HY103" s="158"/>
      <c r="HZ103" s="158"/>
      <c r="IA103" s="158"/>
      <c r="IB103" s="158"/>
      <c r="IC103" s="158"/>
      <c r="ID103" s="158"/>
      <c r="IE103" s="158"/>
      <c r="IF103" s="158"/>
      <c r="IG103" s="158"/>
      <c r="IH103" s="158"/>
      <c r="II103" s="158"/>
      <c r="IJ103" s="158"/>
      <c r="IK103" s="158"/>
      <c r="IL103" s="158"/>
      <c r="IM103" s="158"/>
      <c r="IN103" s="158"/>
      <c r="IO103" s="158"/>
    </row>
    <row r="104" spans="1:249" s="159" customFormat="1" ht="30.75">
      <c r="A104" s="814"/>
      <c r="B104" s="1054"/>
      <c r="C104" s="818" t="s">
        <v>95</v>
      </c>
      <c r="D104" s="525"/>
      <c r="E104" s="527"/>
      <c r="F104" s="1048">
        <f>+'3.1ผลงานคณะ'!F114</f>
        <v>0</v>
      </c>
      <c r="G104" s="1048">
        <f>+'3.1ผลงานคณะ'!G114</f>
        <v>0</v>
      </c>
      <c r="H104" s="1048">
        <f>+'3.1ผลงานคณะ'!H114</f>
        <v>0</v>
      </c>
      <c r="I104" s="1048">
        <f>+'3.1ผลงานคณะ'!I114</f>
        <v>0</v>
      </c>
      <c r="J104" s="1048">
        <f>+'3.1ผลงานคณะ'!J114</f>
        <v>0</v>
      </c>
      <c r="K104" s="1048">
        <f>+'3.1ผลงานคณะ'!K114</f>
        <v>0</v>
      </c>
      <c r="L104" s="1048">
        <f>+'3.1ผลงานคณะ'!L114</f>
        <v>0</v>
      </c>
      <c r="M104" s="1048">
        <f>+'3.1ผลงานคณะ'!M114</f>
        <v>0</v>
      </c>
      <c r="N104" s="1048">
        <f>+'3.1ผลงานคณะ'!N114</f>
        <v>0</v>
      </c>
      <c r="O104" s="1048">
        <f>+'3.1ผลงานคณะ'!O114</f>
        <v>0</v>
      </c>
      <c r="P104" s="1048">
        <f>+'3.1ผลงานคณะ'!P114</f>
        <v>0</v>
      </c>
      <c r="Q104" s="1048">
        <f>+'3.1ผลงานคณะ'!Q114</f>
        <v>0</v>
      </c>
      <c r="R104" s="1048">
        <f>+'3.1ผลงานคณะ'!R114</f>
        <v>0</v>
      </c>
      <c r="S104" s="1048">
        <f>+'3.1ผลงานคณะ'!S114</f>
        <v>0</v>
      </c>
      <c r="T104" s="1048">
        <f>+'3.1ผลงานคณะ'!T114</f>
        <v>0</v>
      </c>
      <c r="U104" s="1048">
        <f>+'3.1ผลงานคณะ'!U114</f>
        <v>0</v>
      </c>
      <c r="V104" s="1048">
        <f>+'3.1ผลงานคณะ'!V114</f>
        <v>0</v>
      </c>
      <c r="W104" s="1048">
        <f>+'3.1ผลงานคณะ'!W114</f>
        <v>0</v>
      </c>
      <c r="X104" s="1048">
        <f>+'3.1ผลงานคณะ'!X114</f>
        <v>0</v>
      </c>
      <c r="Y104" s="1048">
        <f>+'3.1ผลงานคณะ'!Y114</f>
        <v>0</v>
      </c>
      <c r="Z104" s="1048">
        <f>+'3.1ผลงานคณะ'!Z114</f>
        <v>0</v>
      </c>
      <c r="AA104" s="1048">
        <f>+'3.1ผลงานคณะ'!AA114</f>
        <v>0</v>
      </c>
      <c r="AB104" s="1048">
        <f>+'3.1ผลงานคณะ'!AB114</f>
        <v>0</v>
      </c>
      <c r="AC104" s="1048">
        <f>+'3.1ผลงานคณะ'!AC114</f>
        <v>0</v>
      </c>
      <c r="AD104" s="1048">
        <f>+'3.1ผลงานคณะ'!AD114</f>
        <v>0</v>
      </c>
      <c r="AE104" s="1048">
        <f>+'3.1ผลงานคณะ'!AE114</f>
        <v>0</v>
      </c>
      <c r="AF104" s="1048">
        <f>+'3.1ผลงานคณะ'!AF114</f>
        <v>0</v>
      </c>
      <c r="AG104" s="1048">
        <f>+'3.1ผลงานคณะ'!AG114</f>
        <v>0</v>
      </c>
      <c r="AH104" s="1048">
        <f>+'3.1ผลงานคณะ'!AH114</f>
        <v>0</v>
      </c>
      <c r="AI104" s="1048">
        <f>+'3.1ผลงานคณะ'!AI114</f>
        <v>0</v>
      </c>
      <c r="AJ104" s="1048">
        <f>+'3.1ผลงานคณะ'!AJ114</f>
        <v>0</v>
      </c>
      <c r="AK104" s="1048">
        <f>+'3.1ผลงานคณะ'!AK114</f>
        <v>0</v>
      </c>
      <c r="AL104" s="1048">
        <f>+'3.1ผลงานคณะ'!AL114</f>
        <v>0</v>
      </c>
      <c r="AM104" s="1048">
        <f>+'3.1ผลงานคณะ'!AM114</f>
        <v>0</v>
      </c>
      <c r="AN104" s="1083">
        <f>+'3.1ผลงานคณะ'!AN114</f>
        <v>9</v>
      </c>
      <c r="AO104" s="1048">
        <f>+'3.1ผลงานคณะ'!AO114</f>
        <v>0</v>
      </c>
      <c r="AP104" s="1048">
        <f>+'3.1ผลงานคณะ'!AP114</f>
        <v>0</v>
      </c>
      <c r="AQ104" s="1048">
        <f>+'3.1ผลงานคณะ'!AQ114</f>
        <v>0</v>
      </c>
      <c r="AR104" s="1048">
        <f>+'3.1ผลงานคณะ'!AR114</f>
        <v>0</v>
      </c>
      <c r="AS104" s="1048">
        <f>+'3.1ผลงานคณะ'!AS114</f>
        <v>0</v>
      </c>
      <c r="AT104" s="1048">
        <f>+'3.1ผลงานคณะ'!AT114</f>
        <v>0</v>
      </c>
      <c r="AU104" s="1048">
        <f>+'3.1ผลงานคณะ'!AU114</f>
        <v>0</v>
      </c>
      <c r="AV104" s="1048">
        <f>+'3.1ผลงานคณะ'!AV114</f>
        <v>0</v>
      </c>
      <c r="AW104" s="1048">
        <f>+'3.1ผลงานคณะ'!AW114</f>
        <v>0</v>
      </c>
      <c r="AX104" s="1048">
        <f>+'3.1ผลงานคณะ'!AX114</f>
        <v>0</v>
      </c>
      <c r="AY104" s="1048">
        <f>+'3.1ผลงานคณะ'!AY114</f>
        <v>0</v>
      </c>
      <c r="AZ104" s="1048">
        <f>+'3.1ผลงานคณะ'!AZ114</f>
        <v>0</v>
      </c>
      <c r="BA104" s="1048">
        <f>+'3.1ผลงานคณะ'!BA114</f>
        <v>0</v>
      </c>
      <c r="BB104" s="1048">
        <f>+'3.1ผลงานคณะ'!BB114</f>
        <v>0</v>
      </c>
      <c r="BC104" s="1048">
        <f>+'3.1ผลงานคณะ'!BC114</f>
        <v>0</v>
      </c>
      <c r="BD104" s="1048">
        <f>+'3.1ผลงานคณะ'!BD114</f>
        <v>0</v>
      </c>
      <c r="BE104" s="1048">
        <f>+'3.1ผลงานคณะ'!BE114</f>
        <v>0</v>
      </c>
      <c r="BF104" s="1048">
        <f>+'3.1ผลงานคณะ'!BF114</f>
        <v>0</v>
      </c>
      <c r="BG104" s="1048">
        <f>+'3.1ผลงานคณะ'!BG114</f>
        <v>0</v>
      </c>
      <c r="BH104" s="1048">
        <f>+'3.1ผลงานคณะ'!BH114</f>
        <v>0</v>
      </c>
      <c r="BI104" s="1048">
        <f>+'3.1ผลงานคณะ'!BI114</f>
        <v>0</v>
      </c>
      <c r="BJ104" s="1048">
        <f>+'3.1ผลงานคณะ'!BJ114</f>
        <v>0</v>
      </c>
      <c r="BK104" s="1048">
        <f>+'3.1ผลงานคณะ'!BK114</f>
        <v>0</v>
      </c>
      <c r="BL104" s="583"/>
      <c r="BM104" s="578">
        <f>+BM106+BM108+BM110+BM112++BM114</f>
        <v>9</v>
      </c>
      <c r="BN104" s="587"/>
      <c r="BO104" s="583"/>
      <c r="BP104" s="583"/>
      <c r="BQ104" s="147"/>
      <c r="BR104" s="158"/>
      <c r="BS104" s="158"/>
      <c r="BT104" s="158"/>
      <c r="BU104" s="158"/>
      <c r="BV104" s="158"/>
      <c r="BW104" s="158"/>
      <c r="BX104" s="158"/>
      <c r="BY104" s="158"/>
      <c r="BZ104" s="158"/>
      <c r="CA104" s="158"/>
      <c r="CB104" s="158"/>
      <c r="CC104" s="158"/>
      <c r="CD104" s="158"/>
      <c r="CE104" s="158"/>
      <c r="CF104" s="158"/>
      <c r="CG104" s="158"/>
      <c r="CH104" s="158"/>
      <c r="CI104" s="158"/>
      <c r="CJ104" s="158"/>
      <c r="CK104" s="158"/>
      <c r="CL104" s="158"/>
      <c r="CM104" s="158"/>
      <c r="CN104" s="158"/>
      <c r="CO104" s="158"/>
      <c r="CP104" s="158"/>
      <c r="CQ104" s="158"/>
      <c r="CR104" s="158"/>
      <c r="CS104" s="158"/>
      <c r="CT104" s="158"/>
      <c r="CU104" s="158"/>
      <c r="CV104" s="158"/>
      <c r="CW104" s="158"/>
      <c r="CX104" s="158"/>
      <c r="CY104" s="158"/>
      <c r="CZ104" s="158"/>
      <c r="DA104" s="158"/>
      <c r="DB104" s="158"/>
      <c r="DC104" s="158"/>
      <c r="DD104" s="158"/>
      <c r="DE104" s="158"/>
      <c r="DF104" s="158"/>
      <c r="DG104" s="158"/>
      <c r="DH104" s="158"/>
      <c r="DI104" s="158"/>
      <c r="DJ104" s="158"/>
      <c r="DK104" s="158"/>
      <c r="DL104" s="158"/>
      <c r="DM104" s="158"/>
      <c r="DN104" s="158"/>
      <c r="DO104" s="158"/>
      <c r="DP104" s="158"/>
      <c r="DQ104" s="158"/>
      <c r="DR104" s="158"/>
      <c r="DS104" s="158"/>
      <c r="DT104" s="158"/>
      <c r="DU104" s="158"/>
      <c r="DV104" s="158"/>
      <c r="DW104" s="158"/>
      <c r="DX104" s="158"/>
      <c r="DY104" s="158"/>
      <c r="DZ104" s="158"/>
      <c r="EA104" s="158"/>
      <c r="EB104" s="158"/>
      <c r="EC104" s="158"/>
      <c r="ED104" s="158"/>
      <c r="EE104" s="158"/>
      <c r="EF104" s="158"/>
      <c r="EG104" s="158"/>
      <c r="EH104" s="158"/>
      <c r="EI104" s="158"/>
      <c r="EJ104" s="158"/>
      <c r="EK104" s="158"/>
      <c r="EL104" s="158"/>
      <c r="EM104" s="158"/>
      <c r="EN104" s="158"/>
      <c r="EO104" s="158"/>
      <c r="EP104" s="158"/>
      <c r="EQ104" s="158"/>
      <c r="ER104" s="158"/>
      <c r="ES104" s="158"/>
      <c r="ET104" s="158"/>
      <c r="EU104" s="158"/>
      <c r="EV104" s="158"/>
      <c r="EW104" s="158"/>
      <c r="EX104" s="158"/>
      <c r="EY104" s="158"/>
      <c r="EZ104" s="158"/>
      <c r="FA104" s="158"/>
      <c r="FB104" s="158"/>
      <c r="FC104" s="158"/>
      <c r="FD104" s="158"/>
      <c r="FE104" s="158"/>
      <c r="FF104" s="158"/>
      <c r="FG104" s="158"/>
      <c r="FH104" s="158"/>
      <c r="FI104" s="158"/>
      <c r="FJ104" s="158"/>
      <c r="FK104" s="158"/>
      <c r="FL104" s="158"/>
      <c r="FM104" s="158"/>
      <c r="FN104" s="158"/>
      <c r="FO104" s="158"/>
      <c r="FP104" s="158"/>
      <c r="FQ104" s="158"/>
      <c r="FR104" s="158"/>
      <c r="FS104" s="158"/>
      <c r="FT104" s="158"/>
      <c r="FU104" s="158"/>
      <c r="FV104" s="158"/>
      <c r="FW104" s="158"/>
      <c r="FX104" s="158"/>
      <c r="FY104" s="158"/>
      <c r="FZ104" s="158"/>
      <c r="GA104" s="158"/>
      <c r="GB104" s="158"/>
      <c r="GC104" s="158"/>
      <c r="GD104" s="158"/>
      <c r="GE104" s="158"/>
      <c r="GF104" s="158"/>
      <c r="GG104" s="158"/>
      <c r="GH104" s="158"/>
      <c r="GI104" s="158"/>
      <c r="GJ104" s="158"/>
      <c r="GK104" s="158"/>
      <c r="GL104" s="158"/>
      <c r="GM104" s="158"/>
      <c r="GN104" s="158"/>
      <c r="GO104" s="158"/>
      <c r="GP104" s="158"/>
      <c r="GQ104" s="158"/>
      <c r="GR104" s="158"/>
      <c r="GS104" s="158"/>
      <c r="GT104" s="158"/>
      <c r="GU104" s="158"/>
      <c r="GV104" s="158"/>
      <c r="GW104" s="158"/>
      <c r="GX104" s="158"/>
      <c r="GY104" s="158"/>
      <c r="GZ104" s="158"/>
      <c r="HA104" s="158"/>
      <c r="HB104" s="158"/>
      <c r="HC104" s="158"/>
      <c r="HD104" s="158"/>
      <c r="HE104" s="158"/>
      <c r="HF104" s="158"/>
      <c r="HG104" s="158"/>
      <c r="HH104" s="158"/>
      <c r="HI104" s="158"/>
      <c r="HJ104" s="158"/>
      <c r="HK104" s="158"/>
      <c r="HL104" s="158"/>
      <c r="HM104" s="158"/>
      <c r="HN104" s="158"/>
      <c r="HO104" s="158"/>
      <c r="HP104" s="158"/>
      <c r="HQ104" s="158"/>
      <c r="HR104" s="158"/>
      <c r="HS104" s="158"/>
      <c r="HT104" s="158"/>
      <c r="HU104" s="158"/>
      <c r="HV104" s="158"/>
      <c r="HW104" s="158"/>
      <c r="HX104" s="158"/>
      <c r="HY104" s="158"/>
      <c r="HZ104" s="158"/>
      <c r="IA104" s="158"/>
      <c r="IB104" s="158"/>
      <c r="IC104" s="158"/>
      <c r="ID104" s="158"/>
      <c r="IE104" s="158"/>
      <c r="IF104" s="158"/>
      <c r="IG104" s="158"/>
      <c r="IH104" s="158"/>
      <c r="II104" s="158"/>
      <c r="IJ104" s="158"/>
      <c r="IK104" s="158"/>
      <c r="IL104" s="158"/>
      <c r="IM104" s="158"/>
      <c r="IN104" s="158"/>
      <c r="IO104" s="158"/>
    </row>
    <row r="105" spans="1:249" s="159" customFormat="1" ht="30.75">
      <c r="A105" s="814"/>
      <c r="B105" s="1054"/>
      <c r="C105" s="819" t="s">
        <v>96</v>
      </c>
      <c r="D105" s="525"/>
      <c r="E105" s="527"/>
      <c r="F105" s="1048">
        <f>+'3.1ผลงานคณะ'!F115</f>
        <v>0</v>
      </c>
      <c r="G105" s="1048">
        <f>+'3.1ผลงานคณะ'!G115</f>
        <v>0</v>
      </c>
      <c r="H105" s="1048">
        <f>+'3.1ผลงานคณะ'!H115</f>
        <v>0</v>
      </c>
      <c r="I105" s="1048">
        <f>+'3.1ผลงานคณะ'!I115</f>
        <v>0</v>
      </c>
      <c r="J105" s="1048">
        <f>+'3.1ผลงานคณะ'!J115</f>
        <v>0</v>
      </c>
      <c r="K105" s="1048">
        <f>+'3.1ผลงานคณะ'!K115</f>
        <v>0</v>
      </c>
      <c r="L105" s="1048">
        <f>+'3.1ผลงานคณะ'!L115</f>
        <v>0</v>
      </c>
      <c r="M105" s="1048">
        <f>+'3.1ผลงานคณะ'!M115</f>
        <v>0</v>
      </c>
      <c r="N105" s="1048">
        <f>+'3.1ผลงานคณะ'!N115</f>
        <v>0</v>
      </c>
      <c r="O105" s="1048">
        <f>+'3.1ผลงานคณะ'!O115</f>
        <v>0</v>
      </c>
      <c r="P105" s="1048">
        <f>+'3.1ผลงานคณะ'!P115</f>
        <v>0</v>
      </c>
      <c r="Q105" s="1048">
        <f>+'3.1ผลงานคณะ'!Q115</f>
        <v>0</v>
      </c>
      <c r="R105" s="1048">
        <f>+'3.1ผลงานคณะ'!R115</f>
        <v>0</v>
      </c>
      <c r="S105" s="1048">
        <f>+'3.1ผลงานคณะ'!S115</f>
        <v>0</v>
      </c>
      <c r="T105" s="1048">
        <f>+'3.1ผลงานคณะ'!T115</f>
        <v>0</v>
      </c>
      <c r="U105" s="1048">
        <f>+'3.1ผลงานคณะ'!U115</f>
        <v>0</v>
      </c>
      <c r="V105" s="1048">
        <f>+'3.1ผลงานคณะ'!V115</f>
        <v>0</v>
      </c>
      <c r="W105" s="1048">
        <f>+'3.1ผลงานคณะ'!W115</f>
        <v>0</v>
      </c>
      <c r="X105" s="1048">
        <f>+'3.1ผลงานคณะ'!X115</f>
        <v>0</v>
      </c>
      <c r="Y105" s="1048">
        <f>+'3.1ผลงานคณะ'!Y115</f>
        <v>0</v>
      </c>
      <c r="Z105" s="1048">
        <f>+'3.1ผลงานคณะ'!Z115</f>
        <v>0</v>
      </c>
      <c r="AA105" s="1048">
        <f>+'3.1ผลงานคณะ'!AA115</f>
        <v>0</v>
      </c>
      <c r="AB105" s="1048">
        <f>+'3.1ผลงานคณะ'!AB115</f>
        <v>0</v>
      </c>
      <c r="AC105" s="1048">
        <f>+'3.1ผลงานคณะ'!AC115</f>
        <v>0</v>
      </c>
      <c r="AD105" s="1048">
        <f>+'3.1ผลงานคณะ'!AD115</f>
        <v>0</v>
      </c>
      <c r="AE105" s="1048">
        <f>+'3.1ผลงานคณะ'!AE115</f>
        <v>0</v>
      </c>
      <c r="AF105" s="1048">
        <f>+'3.1ผลงานคณะ'!AF115</f>
        <v>0</v>
      </c>
      <c r="AG105" s="1048">
        <f>+'3.1ผลงานคณะ'!AG115</f>
        <v>0</v>
      </c>
      <c r="AH105" s="1048">
        <f>+'3.1ผลงานคณะ'!AH115</f>
        <v>0</v>
      </c>
      <c r="AI105" s="1048">
        <f>+'3.1ผลงานคณะ'!AI115</f>
        <v>0</v>
      </c>
      <c r="AJ105" s="1048">
        <f>+'3.1ผลงานคณะ'!AJ115</f>
        <v>0</v>
      </c>
      <c r="AK105" s="1048">
        <f>+'3.1ผลงานคณะ'!AK115</f>
        <v>0</v>
      </c>
      <c r="AL105" s="1048">
        <f>+'3.1ผลงานคณะ'!AL115</f>
        <v>0</v>
      </c>
      <c r="AM105" s="1048">
        <f>+'3.1ผลงานคณะ'!AM115</f>
        <v>0</v>
      </c>
      <c r="AN105" s="1048">
        <f>+'3.1ผลงานคณะ'!AN115</f>
        <v>6.8</v>
      </c>
      <c r="AO105" s="1048">
        <f>+'3.1ผลงานคณะ'!AO115</f>
        <v>0</v>
      </c>
      <c r="AP105" s="1048">
        <f>+'3.1ผลงานคณะ'!AP115</f>
        <v>0</v>
      </c>
      <c r="AQ105" s="1048">
        <f>+'3.1ผลงานคณะ'!AQ115</f>
        <v>0</v>
      </c>
      <c r="AR105" s="1048">
        <f>+'3.1ผลงานคณะ'!AR115</f>
        <v>0</v>
      </c>
      <c r="AS105" s="1048">
        <f>+'3.1ผลงานคณะ'!AS115</f>
        <v>0</v>
      </c>
      <c r="AT105" s="1048">
        <f>+'3.1ผลงานคณะ'!AT115</f>
        <v>0</v>
      </c>
      <c r="AU105" s="1048">
        <f>+'3.1ผลงานคณะ'!AU115</f>
        <v>0</v>
      </c>
      <c r="AV105" s="1048">
        <f>+'3.1ผลงานคณะ'!AV115</f>
        <v>0</v>
      </c>
      <c r="AW105" s="1048">
        <f>+'3.1ผลงานคณะ'!AW115</f>
        <v>0</v>
      </c>
      <c r="AX105" s="1048">
        <f>+'3.1ผลงานคณะ'!AX115</f>
        <v>0</v>
      </c>
      <c r="AY105" s="1048">
        <f>+'3.1ผลงานคณะ'!AY115</f>
        <v>0</v>
      </c>
      <c r="AZ105" s="1048">
        <f>+'3.1ผลงานคณะ'!AZ115</f>
        <v>0</v>
      </c>
      <c r="BA105" s="1048">
        <f>+'3.1ผลงานคณะ'!BA115</f>
        <v>0</v>
      </c>
      <c r="BB105" s="1048">
        <f>+'3.1ผลงานคณะ'!BB115</f>
        <v>0</v>
      </c>
      <c r="BC105" s="1048">
        <f>+'3.1ผลงานคณะ'!BC115</f>
        <v>0</v>
      </c>
      <c r="BD105" s="1048">
        <f>+'3.1ผลงานคณะ'!BD115</f>
        <v>0</v>
      </c>
      <c r="BE105" s="1048">
        <f>+'3.1ผลงานคณะ'!BE115</f>
        <v>0</v>
      </c>
      <c r="BF105" s="1048">
        <f>+'3.1ผลงานคณะ'!BF115</f>
        <v>0</v>
      </c>
      <c r="BG105" s="1048">
        <f>+'3.1ผลงานคณะ'!BG115</f>
        <v>0</v>
      </c>
      <c r="BH105" s="1048">
        <f>+'3.1ผลงานคณะ'!BH115</f>
        <v>0</v>
      </c>
      <c r="BI105" s="1048">
        <f>+'3.1ผลงานคณะ'!BI115</f>
        <v>0</v>
      </c>
      <c r="BJ105" s="1048">
        <f>+'3.1ผลงานคณะ'!BJ115</f>
        <v>0</v>
      </c>
      <c r="BK105" s="1048">
        <f>+'3.1ผลงานคณะ'!BK115</f>
        <v>0</v>
      </c>
      <c r="BL105" s="583"/>
      <c r="BM105" s="216">
        <f>+BM107+BM109+BM111+BM113+BM115</f>
        <v>6.8</v>
      </c>
      <c r="BN105" s="587"/>
      <c r="BO105" s="583"/>
      <c r="BP105" s="583"/>
      <c r="BQ105" s="147"/>
      <c r="BR105" s="158"/>
      <c r="BS105" s="158"/>
      <c r="BT105" s="158"/>
      <c r="BU105" s="158"/>
      <c r="BV105" s="158"/>
      <c r="BW105" s="158"/>
      <c r="BX105" s="158"/>
      <c r="BY105" s="158"/>
      <c r="BZ105" s="158"/>
      <c r="CA105" s="158"/>
      <c r="CB105" s="158"/>
      <c r="CC105" s="158"/>
      <c r="CD105" s="158"/>
      <c r="CE105" s="158"/>
      <c r="CF105" s="158"/>
      <c r="CG105" s="158"/>
      <c r="CH105" s="158"/>
      <c r="CI105" s="158"/>
      <c r="CJ105" s="158"/>
      <c r="CK105" s="158"/>
      <c r="CL105" s="158"/>
      <c r="CM105" s="158"/>
      <c r="CN105" s="158"/>
      <c r="CO105" s="158"/>
      <c r="CP105" s="158"/>
      <c r="CQ105" s="158"/>
      <c r="CR105" s="158"/>
      <c r="CS105" s="158"/>
      <c r="CT105" s="158"/>
      <c r="CU105" s="158"/>
      <c r="CV105" s="158"/>
      <c r="CW105" s="158"/>
      <c r="CX105" s="158"/>
      <c r="CY105" s="158"/>
      <c r="CZ105" s="158"/>
      <c r="DA105" s="158"/>
      <c r="DB105" s="158"/>
      <c r="DC105" s="158"/>
      <c r="DD105" s="158"/>
      <c r="DE105" s="158"/>
      <c r="DF105" s="158"/>
      <c r="DG105" s="158"/>
      <c r="DH105" s="158"/>
      <c r="DI105" s="158"/>
      <c r="DJ105" s="158"/>
      <c r="DK105" s="158"/>
      <c r="DL105" s="158"/>
      <c r="DM105" s="158"/>
      <c r="DN105" s="158"/>
      <c r="DO105" s="158"/>
      <c r="DP105" s="158"/>
      <c r="DQ105" s="158"/>
      <c r="DR105" s="158"/>
      <c r="DS105" s="158"/>
      <c r="DT105" s="158"/>
      <c r="DU105" s="158"/>
      <c r="DV105" s="158"/>
      <c r="DW105" s="158"/>
      <c r="DX105" s="158"/>
      <c r="DY105" s="158"/>
      <c r="DZ105" s="158"/>
      <c r="EA105" s="158"/>
      <c r="EB105" s="158"/>
      <c r="EC105" s="158"/>
      <c r="ED105" s="158"/>
      <c r="EE105" s="158"/>
      <c r="EF105" s="158"/>
      <c r="EG105" s="158"/>
      <c r="EH105" s="158"/>
      <c r="EI105" s="158"/>
      <c r="EJ105" s="158"/>
      <c r="EK105" s="158"/>
      <c r="EL105" s="158"/>
      <c r="EM105" s="158"/>
      <c r="EN105" s="158"/>
      <c r="EO105" s="158"/>
      <c r="EP105" s="158"/>
      <c r="EQ105" s="158"/>
      <c r="ER105" s="158"/>
      <c r="ES105" s="158"/>
      <c r="ET105" s="158"/>
      <c r="EU105" s="158"/>
      <c r="EV105" s="158"/>
      <c r="EW105" s="158"/>
      <c r="EX105" s="158"/>
      <c r="EY105" s="158"/>
      <c r="EZ105" s="158"/>
      <c r="FA105" s="158"/>
      <c r="FB105" s="158"/>
      <c r="FC105" s="158"/>
      <c r="FD105" s="158"/>
      <c r="FE105" s="158"/>
      <c r="FF105" s="158"/>
      <c r="FG105" s="158"/>
      <c r="FH105" s="158"/>
      <c r="FI105" s="158"/>
      <c r="FJ105" s="158"/>
      <c r="FK105" s="158"/>
      <c r="FL105" s="158"/>
      <c r="FM105" s="158"/>
      <c r="FN105" s="158"/>
      <c r="FO105" s="158"/>
      <c r="FP105" s="158"/>
      <c r="FQ105" s="158"/>
      <c r="FR105" s="158"/>
      <c r="FS105" s="158"/>
      <c r="FT105" s="158"/>
      <c r="FU105" s="158"/>
      <c r="FV105" s="158"/>
      <c r="FW105" s="158"/>
      <c r="FX105" s="158"/>
      <c r="FY105" s="158"/>
      <c r="FZ105" s="158"/>
      <c r="GA105" s="158"/>
      <c r="GB105" s="158"/>
      <c r="GC105" s="158"/>
      <c r="GD105" s="158"/>
      <c r="GE105" s="158"/>
      <c r="GF105" s="158"/>
      <c r="GG105" s="158"/>
      <c r="GH105" s="158"/>
      <c r="GI105" s="158"/>
      <c r="GJ105" s="158"/>
      <c r="GK105" s="158"/>
      <c r="GL105" s="158"/>
      <c r="GM105" s="158"/>
      <c r="GN105" s="158"/>
      <c r="GO105" s="158"/>
      <c r="GP105" s="158"/>
      <c r="GQ105" s="158"/>
      <c r="GR105" s="158"/>
      <c r="GS105" s="158"/>
      <c r="GT105" s="158"/>
      <c r="GU105" s="158"/>
      <c r="GV105" s="158"/>
      <c r="GW105" s="158"/>
      <c r="GX105" s="158"/>
      <c r="GY105" s="158"/>
      <c r="GZ105" s="158"/>
      <c r="HA105" s="158"/>
      <c r="HB105" s="158"/>
      <c r="HC105" s="158"/>
      <c r="HD105" s="158"/>
      <c r="HE105" s="158"/>
      <c r="HF105" s="158"/>
      <c r="HG105" s="158"/>
      <c r="HH105" s="158"/>
      <c r="HI105" s="158"/>
      <c r="HJ105" s="158"/>
      <c r="HK105" s="158"/>
      <c r="HL105" s="158"/>
      <c r="HM105" s="158"/>
      <c r="HN105" s="158"/>
      <c r="HO105" s="158"/>
      <c r="HP105" s="158"/>
      <c r="HQ105" s="158"/>
      <c r="HR105" s="158"/>
      <c r="HS105" s="158"/>
      <c r="HT105" s="158"/>
      <c r="HU105" s="158"/>
      <c r="HV105" s="158"/>
      <c r="HW105" s="158"/>
      <c r="HX105" s="158"/>
      <c r="HY105" s="158"/>
      <c r="HZ105" s="158"/>
      <c r="IA105" s="158"/>
      <c r="IB105" s="158"/>
      <c r="IC105" s="158"/>
      <c r="ID105" s="158"/>
      <c r="IE105" s="158"/>
      <c r="IF105" s="158"/>
      <c r="IG105" s="158"/>
      <c r="IH105" s="158"/>
      <c r="II105" s="158"/>
      <c r="IJ105" s="158"/>
      <c r="IK105" s="158"/>
      <c r="IL105" s="158"/>
      <c r="IM105" s="158"/>
      <c r="IN105" s="158"/>
      <c r="IO105" s="158"/>
    </row>
    <row r="106" spans="1:249" s="154" customFormat="1" ht="48">
      <c r="A106" s="814"/>
      <c r="B106" s="1049"/>
      <c r="C106" s="820" t="s">
        <v>103</v>
      </c>
      <c r="D106" s="522"/>
      <c r="E106" s="523" t="s">
        <v>181</v>
      </c>
      <c r="F106" s="1048">
        <f>+'3.1ผลงานคณะ'!F116</f>
        <v>0</v>
      </c>
      <c r="G106" s="1048">
        <f>+'3.1ผลงานคณะ'!G116</f>
        <v>0</v>
      </c>
      <c r="H106" s="1048">
        <f>+'3.1ผลงานคณะ'!H116</f>
        <v>0</v>
      </c>
      <c r="I106" s="1048">
        <f>+'3.1ผลงานคณะ'!I116</f>
        <v>0</v>
      </c>
      <c r="J106" s="1048">
        <f>+'3.1ผลงานคณะ'!J116</f>
        <v>0</v>
      </c>
      <c r="K106" s="1048">
        <f>+'3.1ผลงานคณะ'!K116</f>
        <v>0</v>
      </c>
      <c r="L106" s="1048">
        <f>+'3.1ผลงานคณะ'!L116</f>
        <v>0</v>
      </c>
      <c r="M106" s="1048">
        <f>+'3.1ผลงานคณะ'!M116</f>
        <v>0</v>
      </c>
      <c r="N106" s="1048">
        <f>+'3.1ผลงานคณะ'!N116</f>
        <v>0</v>
      </c>
      <c r="O106" s="1048">
        <f>+'3.1ผลงานคณะ'!O116</f>
        <v>0</v>
      </c>
      <c r="P106" s="1048">
        <f>+'3.1ผลงานคณะ'!P116</f>
        <v>0</v>
      </c>
      <c r="Q106" s="1048">
        <f>+'3.1ผลงานคณะ'!Q116</f>
        <v>0</v>
      </c>
      <c r="R106" s="1048">
        <f>+'3.1ผลงานคณะ'!R116</f>
        <v>0</v>
      </c>
      <c r="S106" s="1048">
        <f>+'3.1ผลงานคณะ'!S116</f>
        <v>0</v>
      </c>
      <c r="T106" s="1048">
        <f>+'3.1ผลงานคณะ'!T116</f>
        <v>0</v>
      </c>
      <c r="U106" s="1048">
        <f>+'3.1ผลงานคณะ'!U116</f>
        <v>0</v>
      </c>
      <c r="V106" s="1048">
        <f>+'3.1ผลงานคณะ'!V116</f>
        <v>0</v>
      </c>
      <c r="W106" s="1048">
        <f>+'3.1ผลงานคณะ'!W116</f>
        <v>0</v>
      </c>
      <c r="X106" s="1048">
        <f>+'3.1ผลงานคณะ'!X116</f>
        <v>0</v>
      </c>
      <c r="Y106" s="1048">
        <f>+'3.1ผลงานคณะ'!Y116</f>
        <v>0</v>
      </c>
      <c r="Z106" s="1048">
        <f>+'3.1ผลงานคณะ'!Z116</f>
        <v>0</v>
      </c>
      <c r="AA106" s="1048">
        <f>+'3.1ผลงานคณะ'!AA116</f>
        <v>0</v>
      </c>
      <c r="AB106" s="1048">
        <f>+'3.1ผลงานคณะ'!AB116</f>
        <v>0</v>
      </c>
      <c r="AC106" s="1048">
        <f>+'3.1ผลงานคณะ'!AC116</f>
        <v>0</v>
      </c>
      <c r="AD106" s="1048">
        <f>+'3.1ผลงานคณะ'!AD116</f>
        <v>0</v>
      </c>
      <c r="AE106" s="1048">
        <f>+'3.1ผลงานคณะ'!AE116</f>
        <v>0</v>
      </c>
      <c r="AF106" s="1048">
        <f>+'3.1ผลงานคณะ'!AF116</f>
        <v>0</v>
      </c>
      <c r="AG106" s="1048">
        <f>+'3.1ผลงานคณะ'!AG116</f>
        <v>0</v>
      </c>
      <c r="AH106" s="1048">
        <f>+'3.1ผลงานคณะ'!AH116</f>
        <v>0</v>
      </c>
      <c r="AI106" s="1048">
        <f>+'3.1ผลงานคณะ'!AI116</f>
        <v>0</v>
      </c>
      <c r="AJ106" s="1048">
        <f>+'3.1ผลงานคณะ'!AJ116</f>
        <v>0</v>
      </c>
      <c r="AK106" s="1048">
        <f>+'3.1ผลงานคณะ'!AK116</f>
        <v>0</v>
      </c>
      <c r="AL106" s="1048">
        <f>+'3.1ผลงานคณะ'!AL116</f>
        <v>0</v>
      </c>
      <c r="AM106" s="1048">
        <f>+'3.1ผลงานคณะ'!AM116</f>
        <v>0</v>
      </c>
      <c r="AN106" s="1083">
        <f>+'3.1ผลงานคณะ'!AN116</f>
        <v>1</v>
      </c>
      <c r="AO106" s="1048">
        <f>+'3.1ผลงานคณะ'!AO116</f>
        <v>0</v>
      </c>
      <c r="AP106" s="1048">
        <f>+'3.1ผลงานคณะ'!AP116</f>
        <v>0</v>
      </c>
      <c r="AQ106" s="1048">
        <f>+'3.1ผลงานคณะ'!AQ116</f>
        <v>0</v>
      </c>
      <c r="AR106" s="1048">
        <f>+'3.1ผลงานคณะ'!AR116</f>
        <v>0</v>
      </c>
      <c r="AS106" s="1048">
        <f>+'3.1ผลงานคณะ'!AS116</f>
        <v>0</v>
      </c>
      <c r="AT106" s="1048">
        <f>+'3.1ผลงานคณะ'!AT116</f>
        <v>0</v>
      </c>
      <c r="AU106" s="1048">
        <f>+'3.1ผลงานคณะ'!AU116</f>
        <v>0</v>
      </c>
      <c r="AV106" s="1048">
        <f>+'3.1ผลงานคณะ'!AV116</f>
        <v>0</v>
      </c>
      <c r="AW106" s="1048">
        <f>+'3.1ผลงานคณะ'!AW116</f>
        <v>0</v>
      </c>
      <c r="AX106" s="1048">
        <f>+'3.1ผลงานคณะ'!AX116</f>
        <v>0</v>
      </c>
      <c r="AY106" s="1048">
        <f>+'3.1ผลงานคณะ'!AY116</f>
        <v>0</v>
      </c>
      <c r="AZ106" s="1048">
        <f>+'3.1ผลงานคณะ'!AZ116</f>
        <v>0</v>
      </c>
      <c r="BA106" s="1048">
        <f>+'3.1ผลงานคณะ'!BA116</f>
        <v>0</v>
      </c>
      <c r="BB106" s="1048">
        <f>+'3.1ผลงานคณะ'!BB116</f>
        <v>0</v>
      </c>
      <c r="BC106" s="1048">
        <f>+'3.1ผลงานคณะ'!BC116</f>
        <v>0</v>
      </c>
      <c r="BD106" s="1048">
        <f>+'3.1ผลงานคณะ'!BD116</f>
        <v>0</v>
      </c>
      <c r="BE106" s="1048">
        <f>+'3.1ผลงานคณะ'!BE116</f>
        <v>0</v>
      </c>
      <c r="BF106" s="1048">
        <f>+'3.1ผลงานคณะ'!BF116</f>
        <v>0</v>
      </c>
      <c r="BG106" s="1048">
        <f>+'3.1ผลงานคณะ'!BG116</f>
        <v>0</v>
      </c>
      <c r="BH106" s="1048">
        <f>+'3.1ผลงานคณะ'!BH116</f>
        <v>0</v>
      </c>
      <c r="BI106" s="1048">
        <f>+'3.1ผลงานคณะ'!BI116</f>
        <v>0</v>
      </c>
      <c r="BJ106" s="1048">
        <f>+'3.1ผลงานคณะ'!BJ116</f>
        <v>0</v>
      </c>
      <c r="BK106" s="1048">
        <f>+'3.1ผลงานคณะ'!BK116</f>
        <v>0</v>
      </c>
      <c r="BL106" s="669"/>
      <c r="BM106" s="1190">
        <f>+SUM(F106,K106,T106,Y106,AD106,AI106,AN106,AS106,AX106,BC106,BH106)</f>
        <v>1</v>
      </c>
      <c r="BN106" s="657"/>
      <c r="BO106" s="669"/>
      <c r="BP106" s="669"/>
      <c r="BQ106" s="151"/>
      <c r="BR106" s="153"/>
      <c r="BS106" s="153"/>
      <c r="BT106" s="153"/>
      <c r="BU106" s="153"/>
      <c r="BV106" s="153"/>
      <c r="BW106" s="153"/>
      <c r="BX106" s="153"/>
      <c r="BY106" s="153"/>
      <c r="BZ106" s="153"/>
      <c r="CA106" s="153"/>
      <c r="CB106" s="153"/>
      <c r="CC106" s="153"/>
      <c r="CD106" s="153"/>
      <c r="CE106" s="153"/>
      <c r="CF106" s="153"/>
      <c r="CG106" s="153"/>
      <c r="CH106" s="153"/>
      <c r="CI106" s="153"/>
      <c r="CJ106" s="153"/>
      <c r="CK106" s="153"/>
      <c r="CL106" s="153"/>
      <c r="CM106" s="153"/>
      <c r="CN106" s="153"/>
      <c r="CO106" s="153"/>
      <c r="CP106" s="153"/>
      <c r="CQ106" s="153"/>
      <c r="CR106" s="153"/>
      <c r="CS106" s="153"/>
      <c r="CT106" s="153"/>
      <c r="CU106" s="153"/>
      <c r="CV106" s="153"/>
      <c r="CW106" s="153"/>
      <c r="CX106" s="153"/>
      <c r="CY106" s="153"/>
      <c r="CZ106" s="153"/>
      <c r="DA106" s="153"/>
      <c r="DB106" s="153"/>
      <c r="DC106" s="153"/>
      <c r="DD106" s="153"/>
      <c r="DE106" s="153"/>
      <c r="DF106" s="153"/>
      <c r="DG106" s="153"/>
      <c r="DH106" s="153"/>
      <c r="DI106" s="153"/>
      <c r="DJ106" s="153"/>
      <c r="DK106" s="153"/>
      <c r="DL106" s="153"/>
      <c r="DM106" s="153"/>
      <c r="DN106" s="153"/>
      <c r="DO106" s="153"/>
      <c r="DP106" s="153"/>
      <c r="DQ106" s="153"/>
      <c r="DR106" s="153"/>
      <c r="DS106" s="153"/>
      <c r="DT106" s="153"/>
      <c r="DU106" s="153"/>
      <c r="DV106" s="153"/>
      <c r="DW106" s="153"/>
      <c r="DX106" s="153"/>
      <c r="DY106" s="153"/>
      <c r="DZ106" s="153"/>
      <c r="EA106" s="153"/>
      <c r="EB106" s="153"/>
      <c r="EC106" s="153"/>
      <c r="ED106" s="153"/>
      <c r="EE106" s="153"/>
      <c r="EF106" s="153"/>
      <c r="EG106" s="153"/>
      <c r="EH106" s="153"/>
      <c r="EI106" s="153"/>
      <c r="EJ106" s="153"/>
      <c r="EK106" s="153"/>
      <c r="EL106" s="153"/>
      <c r="EM106" s="153"/>
      <c r="EN106" s="153"/>
      <c r="EO106" s="153"/>
      <c r="EP106" s="153"/>
      <c r="EQ106" s="153"/>
      <c r="ER106" s="153"/>
      <c r="ES106" s="153"/>
      <c r="ET106" s="153"/>
      <c r="EU106" s="153"/>
      <c r="EV106" s="153"/>
      <c r="EW106" s="153"/>
      <c r="EX106" s="153"/>
      <c r="EY106" s="153"/>
      <c r="EZ106" s="153"/>
      <c r="FA106" s="153"/>
      <c r="FB106" s="153"/>
      <c r="FC106" s="153"/>
      <c r="FD106" s="153"/>
      <c r="FE106" s="153"/>
      <c r="FF106" s="153"/>
      <c r="FG106" s="153"/>
      <c r="FH106" s="153"/>
      <c r="FI106" s="153"/>
      <c r="FJ106" s="153"/>
      <c r="FK106" s="153"/>
      <c r="FL106" s="153"/>
      <c r="FM106" s="153"/>
      <c r="FN106" s="153"/>
      <c r="FO106" s="153"/>
      <c r="FP106" s="153"/>
      <c r="FQ106" s="153"/>
      <c r="FR106" s="153"/>
      <c r="FS106" s="153"/>
      <c r="FT106" s="153"/>
      <c r="FU106" s="153"/>
      <c r="FV106" s="153"/>
      <c r="FW106" s="153"/>
      <c r="FX106" s="153"/>
      <c r="FY106" s="153"/>
      <c r="FZ106" s="153"/>
      <c r="GA106" s="153"/>
      <c r="GB106" s="153"/>
      <c r="GC106" s="153"/>
      <c r="GD106" s="153"/>
      <c r="GE106" s="153"/>
      <c r="GF106" s="153"/>
      <c r="GG106" s="153"/>
      <c r="GH106" s="153"/>
      <c r="GI106" s="153"/>
      <c r="GJ106" s="153"/>
      <c r="GK106" s="153"/>
      <c r="GL106" s="153"/>
      <c r="GM106" s="153"/>
      <c r="GN106" s="153"/>
      <c r="GO106" s="153"/>
      <c r="GP106" s="153"/>
      <c r="GQ106" s="153"/>
      <c r="GR106" s="153"/>
      <c r="GS106" s="153"/>
      <c r="GT106" s="153"/>
      <c r="GU106" s="153"/>
      <c r="GV106" s="153"/>
      <c r="GW106" s="153"/>
      <c r="GX106" s="153"/>
      <c r="GY106" s="153"/>
      <c r="GZ106" s="153"/>
      <c r="HA106" s="153"/>
      <c r="HB106" s="153"/>
      <c r="HC106" s="153"/>
      <c r="HD106" s="153"/>
      <c r="HE106" s="153"/>
      <c r="HF106" s="153"/>
      <c r="HG106" s="153"/>
      <c r="HH106" s="153"/>
      <c r="HI106" s="153"/>
      <c r="HJ106" s="153"/>
      <c r="HK106" s="153"/>
      <c r="HL106" s="153"/>
      <c r="HM106" s="153"/>
      <c r="HN106" s="153"/>
      <c r="HO106" s="153"/>
      <c r="HP106" s="153"/>
      <c r="HQ106" s="153"/>
      <c r="HR106" s="153"/>
      <c r="HS106" s="153"/>
      <c r="HT106" s="153"/>
      <c r="HU106" s="153"/>
      <c r="HV106" s="153"/>
      <c r="HW106" s="153"/>
      <c r="HX106" s="153"/>
      <c r="HY106" s="153"/>
      <c r="HZ106" s="153"/>
      <c r="IA106" s="153"/>
      <c r="IB106" s="153"/>
      <c r="IC106" s="153"/>
      <c r="ID106" s="153"/>
      <c r="IE106" s="153"/>
      <c r="IF106" s="153"/>
      <c r="IG106" s="153"/>
      <c r="IH106" s="153"/>
      <c r="II106" s="153"/>
      <c r="IJ106" s="153"/>
      <c r="IK106" s="153"/>
      <c r="IL106" s="153"/>
      <c r="IM106" s="153"/>
      <c r="IN106" s="153"/>
      <c r="IO106" s="153"/>
    </row>
    <row r="107" spans="1:249" s="154" customFormat="1" ht="30.75">
      <c r="A107" s="814"/>
      <c r="B107" s="1049"/>
      <c r="C107" s="152" t="s">
        <v>94</v>
      </c>
      <c r="D107" s="522"/>
      <c r="E107" s="523"/>
      <c r="F107" s="1048">
        <f>+'3.1ผลงานคณะ'!F117</f>
        <v>0</v>
      </c>
      <c r="G107" s="1048">
        <f>+'3.1ผลงานคณะ'!G117</f>
        <v>0</v>
      </c>
      <c r="H107" s="1048">
        <f>+'3.1ผลงานคณะ'!H117</f>
        <v>0</v>
      </c>
      <c r="I107" s="1048">
        <f>+'3.1ผลงานคณะ'!I117</f>
        <v>0</v>
      </c>
      <c r="J107" s="1048">
        <f>+'3.1ผลงานคณะ'!J117</f>
        <v>0</v>
      </c>
      <c r="K107" s="1048">
        <f>+'3.1ผลงานคณะ'!K117</f>
        <v>0</v>
      </c>
      <c r="L107" s="1048">
        <f>+'3.1ผลงานคณะ'!L117</f>
        <v>0</v>
      </c>
      <c r="M107" s="1048">
        <f>+'3.1ผลงานคณะ'!M117</f>
        <v>0</v>
      </c>
      <c r="N107" s="1048">
        <f>+'3.1ผลงานคณะ'!N117</f>
        <v>0</v>
      </c>
      <c r="O107" s="1048">
        <f>+'3.1ผลงานคณะ'!O117</f>
        <v>0</v>
      </c>
      <c r="P107" s="1048">
        <f>+'3.1ผลงานคณะ'!P117</f>
        <v>0</v>
      </c>
      <c r="Q107" s="1048">
        <f>+'3.1ผลงานคณะ'!Q117</f>
        <v>0</v>
      </c>
      <c r="R107" s="1048">
        <f>+'3.1ผลงานคณะ'!R117</f>
        <v>0</v>
      </c>
      <c r="S107" s="1048">
        <f>+'3.1ผลงานคณะ'!S117</f>
        <v>0</v>
      </c>
      <c r="T107" s="1048">
        <f>+'3.1ผลงานคณะ'!T117</f>
        <v>0</v>
      </c>
      <c r="U107" s="1048">
        <f>+'3.1ผลงานคณะ'!U117</f>
        <v>0</v>
      </c>
      <c r="V107" s="1048">
        <f>+'3.1ผลงานคณะ'!V117</f>
        <v>0</v>
      </c>
      <c r="W107" s="1048">
        <f>+'3.1ผลงานคณะ'!W117</f>
        <v>0</v>
      </c>
      <c r="X107" s="1048">
        <f>+'3.1ผลงานคณะ'!X117</f>
        <v>0</v>
      </c>
      <c r="Y107" s="1048">
        <f>+'3.1ผลงานคณะ'!Y117</f>
        <v>0</v>
      </c>
      <c r="Z107" s="1048">
        <f>+'3.1ผลงานคณะ'!Z117</f>
        <v>0</v>
      </c>
      <c r="AA107" s="1048">
        <f>+'3.1ผลงานคณะ'!AA117</f>
        <v>0</v>
      </c>
      <c r="AB107" s="1048">
        <f>+'3.1ผลงานคณะ'!AB117</f>
        <v>0</v>
      </c>
      <c r="AC107" s="1048">
        <f>+'3.1ผลงานคณะ'!AC117</f>
        <v>0</v>
      </c>
      <c r="AD107" s="1048">
        <f>+'3.1ผลงานคณะ'!AD117</f>
        <v>0</v>
      </c>
      <c r="AE107" s="1048">
        <f>+'3.1ผลงานคณะ'!AE117</f>
        <v>0</v>
      </c>
      <c r="AF107" s="1048">
        <f>+'3.1ผลงานคณะ'!AF117</f>
        <v>0</v>
      </c>
      <c r="AG107" s="1048">
        <f>+'3.1ผลงานคณะ'!AG117</f>
        <v>0</v>
      </c>
      <c r="AH107" s="1048">
        <f>+'3.1ผลงานคณะ'!AH117</f>
        <v>0</v>
      </c>
      <c r="AI107" s="1048">
        <f>+'3.1ผลงานคณะ'!AI117</f>
        <v>0</v>
      </c>
      <c r="AJ107" s="1048">
        <f>+'3.1ผลงานคณะ'!AJ117</f>
        <v>0</v>
      </c>
      <c r="AK107" s="1048">
        <f>+'3.1ผลงานคณะ'!AK117</f>
        <v>0</v>
      </c>
      <c r="AL107" s="1048">
        <f>+'3.1ผลงานคณะ'!AL117</f>
        <v>0</v>
      </c>
      <c r="AM107" s="1048">
        <f>+'3.1ผลงานคณะ'!AM117</f>
        <v>0</v>
      </c>
      <c r="AN107" s="1048">
        <f>+'3.1ผลงานคณะ'!AN117</f>
        <v>0.2</v>
      </c>
      <c r="AO107" s="1048">
        <f>+'3.1ผลงานคณะ'!AO117</f>
        <v>0</v>
      </c>
      <c r="AP107" s="1048">
        <f>+'3.1ผลงานคณะ'!AP117</f>
        <v>0</v>
      </c>
      <c r="AQ107" s="1048">
        <f>+'3.1ผลงานคณะ'!AQ117</f>
        <v>0</v>
      </c>
      <c r="AR107" s="1048">
        <f>+'3.1ผลงานคณะ'!AR117</f>
        <v>0</v>
      </c>
      <c r="AS107" s="1048">
        <f>+'3.1ผลงานคณะ'!AS117</f>
        <v>0</v>
      </c>
      <c r="AT107" s="1048">
        <f>+'3.1ผลงานคณะ'!AT117</f>
        <v>0</v>
      </c>
      <c r="AU107" s="1048">
        <f>+'3.1ผลงานคณะ'!AU117</f>
        <v>0</v>
      </c>
      <c r="AV107" s="1048">
        <f>+'3.1ผลงานคณะ'!AV117</f>
        <v>0</v>
      </c>
      <c r="AW107" s="1048">
        <f>+'3.1ผลงานคณะ'!AW117</f>
        <v>0</v>
      </c>
      <c r="AX107" s="1048">
        <f>+'3.1ผลงานคณะ'!AX117</f>
        <v>0</v>
      </c>
      <c r="AY107" s="1048">
        <f>+'3.1ผลงานคณะ'!AY117</f>
        <v>0</v>
      </c>
      <c r="AZ107" s="1048">
        <f>+'3.1ผลงานคณะ'!AZ117</f>
        <v>0</v>
      </c>
      <c r="BA107" s="1048">
        <f>+'3.1ผลงานคณะ'!BA117</f>
        <v>0</v>
      </c>
      <c r="BB107" s="1048">
        <f>+'3.1ผลงานคณะ'!BB117</f>
        <v>0</v>
      </c>
      <c r="BC107" s="1048">
        <f>+'3.1ผลงานคณะ'!BC117</f>
        <v>0</v>
      </c>
      <c r="BD107" s="1048">
        <f>+'3.1ผลงานคณะ'!BD117</f>
        <v>0</v>
      </c>
      <c r="BE107" s="1048">
        <f>+'3.1ผลงานคณะ'!BE117</f>
        <v>0</v>
      </c>
      <c r="BF107" s="1048">
        <f>+'3.1ผลงานคณะ'!BF117</f>
        <v>0</v>
      </c>
      <c r="BG107" s="1048">
        <f>+'3.1ผลงานคณะ'!BG117</f>
        <v>0</v>
      </c>
      <c r="BH107" s="1048">
        <f>+'3.1ผลงานคณะ'!BH117</f>
        <v>0</v>
      </c>
      <c r="BI107" s="1048">
        <f>+'3.1ผลงานคณะ'!BI117</f>
        <v>0</v>
      </c>
      <c r="BJ107" s="1048">
        <f>+'3.1ผลงานคณะ'!BJ117</f>
        <v>0</v>
      </c>
      <c r="BK107" s="1048">
        <f>+'3.1ผลงานคณะ'!BK117</f>
        <v>0</v>
      </c>
      <c r="BL107" s="669"/>
      <c r="BM107" s="216">
        <f>+BM106*0.2</f>
        <v>0.2</v>
      </c>
      <c r="BN107" s="657"/>
      <c r="BO107" s="669"/>
      <c r="BP107" s="669"/>
      <c r="BQ107" s="151"/>
      <c r="BR107" s="153"/>
      <c r="BS107" s="153"/>
      <c r="BT107" s="153"/>
      <c r="BU107" s="153"/>
      <c r="BV107" s="153"/>
      <c r="BW107" s="153"/>
      <c r="BX107" s="153"/>
      <c r="BY107" s="153"/>
      <c r="BZ107" s="153"/>
      <c r="CA107" s="153"/>
      <c r="CB107" s="153"/>
      <c r="CC107" s="153"/>
      <c r="CD107" s="153"/>
      <c r="CE107" s="153"/>
      <c r="CF107" s="153"/>
      <c r="CG107" s="153"/>
      <c r="CH107" s="153"/>
      <c r="CI107" s="153"/>
      <c r="CJ107" s="153"/>
      <c r="CK107" s="153"/>
      <c r="CL107" s="153"/>
      <c r="CM107" s="153"/>
      <c r="CN107" s="153"/>
      <c r="CO107" s="153"/>
      <c r="CP107" s="153"/>
      <c r="CQ107" s="153"/>
      <c r="CR107" s="153"/>
      <c r="CS107" s="153"/>
      <c r="CT107" s="153"/>
      <c r="CU107" s="153"/>
      <c r="CV107" s="153"/>
      <c r="CW107" s="153"/>
      <c r="CX107" s="153"/>
      <c r="CY107" s="153"/>
      <c r="CZ107" s="153"/>
      <c r="DA107" s="153"/>
      <c r="DB107" s="153"/>
      <c r="DC107" s="153"/>
      <c r="DD107" s="153"/>
      <c r="DE107" s="153"/>
      <c r="DF107" s="153"/>
      <c r="DG107" s="153"/>
      <c r="DH107" s="153"/>
      <c r="DI107" s="153"/>
      <c r="DJ107" s="153"/>
      <c r="DK107" s="153"/>
      <c r="DL107" s="153"/>
      <c r="DM107" s="153"/>
      <c r="DN107" s="153"/>
      <c r="DO107" s="153"/>
      <c r="DP107" s="153"/>
      <c r="DQ107" s="153"/>
      <c r="DR107" s="153"/>
      <c r="DS107" s="153"/>
      <c r="DT107" s="153"/>
      <c r="DU107" s="153"/>
      <c r="DV107" s="153"/>
      <c r="DW107" s="153"/>
      <c r="DX107" s="153"/>
      <c r="DY107" s="153"/>
      <c r="DZ107" s="153"/>
      <c r="EA107" s="153"/>
      <c r="EB107" s="153"/>
      <c r="EC107" s="153"/>
      <c r="ED107" s="153"/>
      <c r="EE107" s="153"/>
      <c r="EF107" s="153"/>
      <c r="EG107" s="153"/>
      <c r="EH107" s="153"/>
      <c r="EI107" s="153"/>
      <c r="EJ107" s="153"/>
      <c r="EK107" s="153"/>
      <c r="EL107" s="153"/>
      <c r="EM107" s="153"/>
      <c r="EN107" s="153"/>
      <c r="EO107" s="153"/>
      <c r="EP107" s="153"/>
      <c r="EQ107" s="153"/>
      <c r="ER107" s="153"/>
      <c r="ES107" s="153"/>
      <c r="ET107" s="153"/>
      <c r="EU107" s="153"/>
      <c r="EV107" s="153"/>
      <c r="EW107" s="153"/>
      <c r="EX107" s="153"/>
      <c r="EY107" s="153"/>
      <c r="EZ107" s="153"/>
      <c r="FA107" s="153"/>
      <c r="FB107" s="153"/>
      <c r="FC107" s="153"/>
      <c r="FD107" s="153"/>
      <c r="FE107" s="153"/>
      <c r="FF107" s="153"/>
      <c r="FG107" s="153"/>
      <c r="FH107" s="153"/>
      <c r="FI107" s="153"/>
      <c r="FJ107" s="153"/>
      <c r="FK107" s="153"/>
      <c r="FL107" s="153"/>
      <c r="FM107" s="153"/>
      <c r="FN107" s="153"/>
      <c r="FO107" s="153"/>
      <c r="FP107" s="153"/>
      <c r="FQ107" s="153"/>
      <c r="FR107" s="153"/>
      <c r="FS107" s="153"/>
      <c r="FT107" s="153"/>
      <c r="FU107" s="153"/>
      <c r="FV107" s="153"/>
      <c r="FW107" s="153"/>
      <c r="FX107" s="153"/>
      <c r="FY107" s="153"/>
      <c r="FZ107" s="153"/>
      <c r="GA107" s="153"/>
      <c r="GB107" s="153"/>
      <c r="GC107" s="153"/>
      <c r="GD107" s="153"/>
      <c r="GE107" s="153"/>
      <c r="GF107" s="153"/>
      <c r="GG107" s="153"/>
      <c r="GH107" s="153"/>
      <c r="GI107" s="153"/>
      <c r="GJ107" s="153"/>
      <c r="GK107" s="153"/>
      <c r="GL107" s="153"/>
      <c r="GM107" s="153"/>
      <c r="GN107" s="153"/>
      <c r="GO107" s="153"/>
      <c r="GP107" s="153"/>
      <c r="GQ107" s="153"/>
      <c r="GR107" s="153"/>
      <c r="GS107" s="153"/>
      <c r="GT107" s="153"/>
      <c r="GU107" s="153"/>
      <c r="GV107" s="153"/>
      <c r="GW107" s="153"/>
      <c r="GX107" s="153"/>
      <c r="GY107" s="153"/>
      <c r="GZ107" s="153"/>
      <c r="HA107" s="153"/>
      <c r="HB107" s="153"/>
      <c r="HC107" s="153"/>
      <c r="HD107" s="153"/>
      <c r="HE107" s="153"/>
      <c r="HF107" s="153"/>
      <c r="HG107" s="153"/>
      <c r="HH107" s="153"/>
      <c r="HI107" s="153"/>
      <c r="HJ107" s="153"/>
      <c r="HK107" s="153"/>
      <c r="HL107" s="153"/>
      <c r="HM107" s="153"/>
      <c r="HN107" s="153"/>
      <c r="HO107" s="153"/>
      <c r="HP107" s="153"/>
      <c r="HQ107" s="153"/>
      <c r="HR107" s="153"/>
      <c r="HS107" s="153"/>
      <c r="HT107" s="153"/>
      <c r="HU107" s="153"/>
      <c r="HV107" s="153"/>
      <c r="HW107" s="153"/>
      <c r="HX107" s="153"/>
      <c r="HY107" s="153"/>
      <c r="HZ107" s="153"/>
      <c r="IA107" s="153"/>
      <c r="IB107" s="153"/>
      <c r="IC107" s="153"/>
      <c r="ID107" s="153"/>
      <c r="IE107" s="153"/>
      <c r="IF107" s="153"/>
      <c r="IG107" s="153"/>
      <c r="IH107" s="153"/>
      <c r="II107" s="153"/>
      <c r="IJ107" s="153"/>
      <c r="IK107" s="153"/>
      <c r="IL107" s="153"/>
      <c r="IM107" s="153"/>
      <c r="IN107" s="153"/>
      <c r="IO107" s="153"/>
    </row>
    <row r="108" spans="1:249" s="154" customFormat="1" ht="48">
      <c r="A108" s="814"/>
      <c r="B108" s="1049"/>
      <c r="C108" s="820" t="s">
        <v>104</v>
      </c>
      <c r="D108" s="522"/>
      <c r="E108" s="523" t="s">
        <v>181</v>
      </c>
      <c r="F108" s="1048">
        <f>+'3.1ผลงานคณะ'!F118</f>
        <v>0</v>
      </c>
      <c r="G108" s="1048">
        <f>+'3.1ผลงานคณะ'!G118</f>
        <v>0</v>
      </c>
      <c r="H108" s="1048">
        <f>+'3.1ผลงานคณะ'!H118</f>
        <v>0</v>
      </c>
      <c r="I108" s="1048">
        <f>+'3.1ผลงานคณะ'!I118</f>
        <v>0</v>
      </c>
      <c r="J108" s="1048">
        <f>+'3.1ผลงานคณะ'!J118</f>
        <v>0</v>
      </c>
      <c r="K108" s="1048">
        <f>+'3.1ผลงานคณะ'!K118</f>
        <v>0</v>
      </c>
      <c r="L108" s="1048">
        <f>+'3.1ผลงานคณะ'!L118</f>
        <v>0</v>
      </c>
      <c r="M108" s="1048">
        <f>+'3.1ผลงานคณะ'!M118</f>
        <v>0</v>
      </c>
      <c r="N108" s="1048">
        <f>+'3.1ผลงานคณะ'!N118</f>
        <v>0</v>
      </c>
      <c r="O108" s="1048">
        <f>+'3.1ผลงานคณะ'!O118</f>
        <v>0</v>
      </c>
      <c r="P108" s="1048">
        <f>+'3.1ผลงานคณะ'!P118</f>
        <v>0</v>
      </c>
      <c r="Q108" s="1048">
        <f>+'3.1ผลงานคณะ'!Q118</f>
        <v>0</v>
      </c>
      <c r="R108" s="1048">
        <f>+'3.1ผลงานคณะ'!R118</f>
        <v>0</v>
      </c>
      <c r="S108" s="1048">
        <f>+'3.1ผลงานคณะ'!S118</f>
        <v>0</v>
      </c>
      <c r="T108" s="1048">
        <f>+'3.1ผลงานคณะ'!T118</f>
        <v>0</v>
      </c>
      <c r="U108" s="1048">
        <f>+'3.1ผลงานคณะ'!U118</f>
        <v>0</v>
      </c>
      <c r="V108" s="1048">
        <f>+'3.1ผลงานคณะ'!V118</f>
        <v>0</v>
      </c>
      <c r="W108" s="1048">
        <f>+'3.1ผลงานคณะ'!W118</f>
        <v>0</v>
      </c>
      <c r="X108" s="1048">
        <f>+'3.1ผลงานคณะ'!X118</f>
        <v>0</v>
      </c>
      <c r="Y108" s="1048">
        <f>+'3.1ผลงานคณะ'!Y118</f>
        <v>0</v>
      </c>
      <c r="Z108" s="1048">
        <f>+'3.1ผลงานคณะ'!Z118</f>
        <v>0</v>
      </c>
      <c r="AA108" s="1048">
        <f>+'3.1ผลงานคณะ'!AA118</f>
        <v>0</v>
      </c>
      <c r="AB108" s="1048">
        <f>+'3.1ผลงานคณะ'!AB118</f>
        <v>0</v>
      </c>
      <c r="AC108" s="1048">
        <f>+'3.1ผลงานคณะ'!AC118</f>
        <v>0</v>
      </c>
      <c r="AD108" s="1048">
        <f>+'3.1ผลงานคณะ'!AD118</f>
        <v>0</v>
      </c>
      <c r="AE108" s="1048">
        <f>+'3.1ผลงานคณะ'!AE118</f>
        <v>0</v>
      </c>
      <c r="AF108" s="1048">
        <f>+'3.1ผลงานคณะ'!AF118</f>
        <v>0</v>
      </c>
      <c r="AG108" s="1048">
        <f>+'3.1ผลงานคณะ'!AG118</f>
        <v>0</v>
      </c>
      <c r="AH108" s="1048">
        <f>+'3.1ผลงานคณะ'!AH118</f>
        <v>0</v>
      </c>
      <c r="AI108" s="1048">
        <f>+'3.1ผลงานคณะ'!AI118</f>
        <v>0</v>
      </c>
      <c r="AJ108" s="1048">
        <f>+'3.1ผลงานคณะ'!AJ118</f>
        <v>0</v>
      </c>
      <c r="AK108" s="1048">
        <f>+'3.1ผลงานคณะ'!AK118</f>
        <v>0</v>
      </c>
      <c r="AL108" s="1048">
        <f>+'3.1ผลงานคณะ'!AL118</f>
        <v>0</v>
      </c>
      <c r="AM108" s="1048">
        <f>+'3.1ผลงานคณะ'!AM118</f>
        <v>0</v>
      </c>
      <c r="AN108" s="1048">
        <f>+'3.1ผลงานคณะ'!AN118</f>
        <v>0</v>
      </c>
      <c r="AO108" s="1048">
        <f>+'3.1ผลงานคณะ'!AO118</f>
        <v>0</v>
      </c>
      <c r="AP108" s="1048">
        <f>+'3.1ผลงานคณะ'!AP118</f>
        <v>0</v>
      </c>
      <c r="AQ108" s="1048">
        <f>+'3.1ผลงานคณะ'!AQ118</f>
        <v>0</v>
      </c>
      <c r="AR108" s="1048">
        <f>+'3.1ผลงานคณะ'!AR118</f>
        <v>0</v>
      </c>
      <c r="AS108" s="1048">
        <f>+'3.1ผลงานคณะ'!AS118</f>
        <v>0</v>
      </c>
      <c r="AT108" s="1048">
        <f>+'3.1ผลงานคณะ'!AT118</f>
        <v>0</v>
      </c>
      <c r="AU108" s="1048">
        <f>+'3.1ผลงานคณะ'!AU118</f>
        <v>0</v>
      </c>
      <c r="AV108" s="1048">
        <f>+'3.1ผลงานคณะ'!AV118</f>
        <v>0</v>
      </c>
      <c r="AW108" s="1048">
        <f>+'3.1ผลงานคณะ'!AW118</f>
        <v>0</v>
      </c>
      <c r="AX108" s="1048">
        <f>+'3.1ผลงานคณะ'!AX118</f>
        <v>0</v>
      </c>
      <c r="AY108" s="1048">
        <f>+'3.1ผลงานคณะ'!AY118</f>
        <v>0</v>
      </c>
      <c r="AZ108" s="1048">
        <f>+'3.1ผลงานคณะ'!AZ118</f>
        <v>0</v>
      </c>
      <c r="BA108" s="1048">
        <f>+'3.1ผลงานคณะ'!BA118</f>
        <v>0</v>
      </c>
      <c r="BB108" s="1048">
        <f>+'3.1ผลงานคณะ'!BB118</f>
        <v>0</v>
      </c>
      <c r="BC108" s="1048">
        <f>+'3.1ผลงานคณะ'!BC118</f>
        <v>0</v>
      </c>
      <c r="BD108" s="1048">
        <f>+'3.1ผลงานคณะ'!BD118</f>
        <v>0</v>
      </c>
      <c r="BE108" s="1048">
        <f>+'3.1ผลงานคณะ'!BE118</f>
        <v>0</v>
      </c>
      <c r="BF108" s="1048">
        <f>+'3.1ผลงานคณะ'!BF118</f>
        <v>0</v>
      </c>
      <c r="BG108" s="1048">
        <f>+'3.1ผลงานคณะ'!BG118</f>
        <v>0</v>
      </c>
      <c r="BH108" s="1048">
        <f>+'3.1ผลงานคณะ'!BH118</f>
        <v>0</v>
      </c>
      <c r="BI108" s="1048">
        <f>+'3.1ผลงานคณะ'!BI118</f>
        <v>0</v>
      </c>
      <c r="BJ108" s="1048">
        <f>+'3.1ผลงานคณะ'!BJ118</f>
        <v>0</v>
      </c>
      <c r="BK108" s="1048">
        <f>+'3.1ผลงานคณะ'!BK118</f>
        <v>0</v>
      </c>
      <c r="BL108" s="669"/>
      <c r="BM108" s="1191">
        <f>+SUM(F108,K108,T108,Y108,AD108,AI108,AN108,AS108,AX108,BC108,BH108)</f>
        <v>0</v>
      </c>
      <c r="BN108" s="657"/>
      <c r="BO108" s="669"/>
      <c r="BP108" s="669"/>
      <c r="BQ108" s="151"/>
      <c r="BR108" s="153"/>
      <c r="BS108" s="153"/>
      <c r="BT108" s="153"/>
      <c r="BU108" s="153"/>
      <c r="BV108" s="153"/>
      <c r="BW108" s="153"/>
      <c r="BX108" s="153"/>
      <c r="BY108" s="153"/>
      <c r="BZ108" s="153"/>
      <c r="CA108" s="153"/>
      <c r="CB108" s="153"/>
      <c r="CC108" s="153"/>
      <c r="CD108" s="153"/>
      <c r="CE108" s="153"/>
      <c r="CF108" s="153"/>
      <c r="CG108" s="153"/>
      <c r="CH108" s="153"/>
      <c r="CI108" s="153"/>
      <c r="CJ108" s="153"/>
      <c r="CK108" s="153"/>
      <c r="CL108" s="153"/>
      <c r="CM108" s="153"/>
      <c r="CN108" s="153"/>
      <c r="CO108" s="153"/>
      <c r="CP108" s="153"/>
      <c r="CQ108" s="153"/>
      <c r="CR108" s="153"/>
      <c r="CS108" s="153"/>
      <c r="CT108" s="153"/>
      <c r="CU108" s="153"/>
      <c r="CV108" s="153"/>
      <c r="CW108" s="153"/>
      <c r="CX108" s="153"/>
      <c r="CY108" s="153"/>
      <c r="CZ108" s="153"/>
      <c r="DA108" s="153"/>
      <c r="DB108" s="153"/>
      <c r="DC108" s="153"/>
      <c r="DD108" s="153"/>
      <c r="DE108" s="153"/>
      <c r="DF108" s="153"/>
      <c r="DG108" s="153"/>
      <c r="DH108" s="153"/>
      <c r="DI108" s="153"/>
      <c r="DJ108" s="153"/>
      <c r="DK108" s="153"/>
      <c r="DL108" s="153"/>
      <c r="DM108" s="153"/>
      <c r="DN108" s="153"/>
      <c r="DO108" s="153"/>
      <c r="DP108" s="153"/>
      <c r="DQ108" s="153"/>
      <c r="DR108" s="153"/>
      <c r="DS108" s="153"/>
      <c r="DT108" s="153"/>
      <c r="DU108" s="153"/>
      <c r="DV108" s="153"/>
      <c r="DW108" s="153"/>
      <c r="DX108" s="153"/>
      <c r="DY108" s="153"/>
      <c r="DZ108" s="153"/>
      <c r="EA108" s="153"/>
      <c r="EB108" s="153"/>
      <c r="EC108" s="153"/>
      <c r="ED108" s="153"/>
      <c r="EE108" s="153"/>
      <c r="EF108" s="153"/>
      <c r="EG108" s="153"/>
      <c r="EH108" s="153"/>
      <c r="EI108" s="153"/>
      <c r="EJ108" s="153"/>
      <c r="EK108" s="153"/>
      <c r="EL108" s="153"/>
      <c r="EM108" s="153"/>
      <c r="EN108" s="153"/>
      <c r="EO108" s="153"/>
      <c r="EP108" s="153"/>
      <c r="EQ108" s="153"/>
      <c r="ER108" s="153"/>
      <c r="ES108" s="153"/>
      <c r="ET108" s="153"/>
      <c r="EU108" s="153"/>
      <c r="EV108" s="153"/>
      <c r="EW108" s="153"/>
      <c r="EX108" s="153"/>
      <c r="EY108" s="153"/>
      <c r="EZ108" s="153"/>
      <c r="FA108" s="153"/>
      <c r="FB108" s="153"/>
      <c r="FC108" s="153"/>
      <c r="FD108" s="153"/>
      <c r="FE108" s="153"/>
      <c r="FF108" s="153"/>
      <c r="FG108" s="153"/>
      <c r="FH108" s="153"/>
      <c r="FI108" s="153"/>
      <c r="FJ108" s="153"/>
      <c r="FK108" s="153"/>
      <c r="FL108" s="153"/>
      <c r="FM108" s="153"/>
      <c r="FN108" s="153"/>
      <c r="FO108" s="153"/>
      <c r="FP108" s="153"/>
      <c r="FQ108" s="153"/>
      <c r="FR108" s="153"/>
      <c r="FS108" s="153"/>
      <c r="FT108" s="153"/>
      <c r="FU108" s="153"/>
      <c r="FV108" s="153"/>
      <c r="FW108" s="153"/>
      <c r="FX108" s="153"/>
      <c r="FY108" s="153"/>
      <c r="FZ108" s="153"/>
      <c r="GA108" s="153"/>
      <c r="GB108" s="153"/>
      <c r="GC108" s="153"/>
      <c r="GD108" s="153"/>
      <c r="GE108" s="153"/>
      <c r="GF108" s="153"/>
      <c r="GG108" s="153"/>
      <c r="GH108" s="153"/>
      <c r="GI108" s="153"/>
      <c r="GJ108" s="153"/>
      <c r="GK108" s="153"/>
      <c r="GL108" s="153"/>
      <c r="GM108" s="153"/>
      <c r="GN108" s="153"/>
      <c r="GO108" s="153"/>
      <c r="GP108" s="153"/>
      <c r="GQ108" s="153"/>
      <c r="GR108" s="153"/>
      <c r="GS108" s="153"/>
      <c r="GT108" s="153"/>
      <c r="GU108" s="153"/>
      <c r="GV108" s="153"/>
      <c r="GW108" s="153"/>
      <c r="GX108" s="153"/>
      <c r="GY108" s="153"/>
      <c r="GZ108" s="153"/>
      <c r="HA108" s="153"/>
      <c r="HB108" s="153"/>
      <c r="HC108" s="153"/>
      <c r="HD108" s="153"/>
      <c r="HE108" s="153"/>
      <c r="HF108" s="153"/>
      <c r="HG108" s="153"/>
      <c r="HH108" s="153"/>
      <c r="HI108" s="153"/>
      <c r="HJ108" s="153"/>
      <c r="HK108" s="153"/>
      <c r="HL108" s="153"/>
      <c r="HM108" s="153"/>
      <c r="HN108" s="153"/>
      <c r="HO108" s="153"/>
      <c r="HP108" s="153"/>
      <c r="HQ108" s="153"/>
      <c r="HR108" s="153"/>
      <c r="HS108" s="153"/>
      <c r="HT108" s="153"/>
      <c r="HU108" s="153"/>
      <c r="HV108" s="153"/>
      <c r="HW108" s="153"/>
      <c r="HX108" s="153"/>
      <c r="HY108" s="153"/>
      <c r="HZ108" s="153"/>
      <c r="IA108" s="153"/>
      <c r="IB108" s="153"/>
      <c r="IC108" s="153"/>
      <c r="ID108" s="153"/>
      <c r="IE108" s="153"/>
      <c r="IF108" s="153"/>
      <c r="IG108" s="153"/>
      <c r="IH108" s="153"/>
      <c r="II108" s="153"/>
      <c r="IJ108" s="153"/>
      <c r="IK108" s="153"/>
      <c r="IL108" s="153"/>
      <c r="IM108" s="153"/>
      <c r="IN108" s="153"/>
      <c r="IO108" s="153"/>
    </row>
    <row r="109" spans="1:249" s="154" customFormat="1" ht="30.75">
      <c r="A109" s="814"/>
      <c r="B109" s="1049"/>
      <c r="C109" s="152" t="s">
        <v>94</v>
      </c>
      <c r="D109" s="522"/>
      <c r="E109" s="523"/>
      <c r="F109" s="1048">
        <f>+'3.1ผลงานคณะ'!F119</f>
        <v>0</v>
      </c>
      <c r="G109" s="1048">
        <f>+'3.1ผลงานคณะ'!G119</f>
        <v>0</v>
      </c>
      <c r="H109" s="1048">
        <f>+'3.1ผลงานคณะ'!H119</f>
        <v>0</v>
      </c>
      <c r="I109" s="1048">
        <f>+'3.1ผลงานคณะ'!I119</f>
        <v>0</v>
      </c>
      <c r="J109" s="1048">
        <f>+'3.1ผลงานคณะ'!J119</f>
        <v>0</v>
      </c>
      <c r="K109" s="1048">
        <f>+'3.1ผลงานคณะ'!K119</f>
        <v>0</v>
      </c>
      <c r="L109" s="1048">
        <f>+'3.1ผลงานคณะ'!L119</f>
        <v>0</v>
      </c>
      <c r="M109" s="1048">
        <f>+'3.1ผลงานคณะ'!M119</f>
        <v>0</v>
      </c>
      <c r="N109" s="1048">
        <f>+'3.1ผลงานคณะ'!N119</f>
        <v>0</v>
      </c>
      <c r="O109" s="1048">
        <f>+'3.1ผลงานคณะ'!O119</f>
        <v>0</v>
      </c>
      <c r="P109" s="1048">
        <f>+'3.1ผลงานคณะ'!P119</f>
        <v>0</v>
      </c>
      <c r="Q109" s="1048">
        <f>+'3.1ผลงานคณะ'!Q119</f>
        <v>0</v>
      </c>
      <c r="R109" s="1048">
        <f>+'3.1ผลงานคณะ'!R119</f>
        <v>0</v>
      </c>
      <c r="S109" s="1048">
        <f>+'3.1ผลงานคณะ'!S119</f>
        <v>0</v>
      </c>
      <c r="T109" s="1048">
        <f>+'3.1ผลงานคณะ'!T119</f>
        <v>0</v>
      </c>
      <c r="U109" s="1048">
        <f>+'3.1ผลงานคณะ'!U119</f>
        <v>0</v>
      </c>
      <c r="V109" s="1048">
        <f>+'3.1ผลงานคณะ'!V119</f>
        <v>0</v>
      </c>
      <c r="W109" s="1048">
        <f>+'3.1ผลงานคณะ'!W119</f>
        <v>0</v>
      </c>
      <c r="X109" s="1048">
        <f>+'3.1ผลงานคณะ'!X119</f>
        <v>0</v>
      </c>
      <c r="Y109" s="1048">
        <f>+'3.1ผลงานคณะ'!Y119</f>
        <v>0</v>
      </c>
      <c r="Z109" s="1048">
        <f>+'3.1ผลงานคณะ'!Z119</f>
        <v>0</v>
      </c>
      <c r="AA109" s="1048">
        <f>+'3.1ผลงานคณะ'!AA119</f>
        <v>0</v>
      </c>
      <c r="AB109" s="1048">
        <f>+'3.1ผลงานคณะ'!AB119</f>
        <v>0</v>
      </c>
      <c r="AC109" s="1048">
        <f>+'3.1ผลงานคณะ'!AC119</f>
        <v>0</v>
      </c>
      <c r="AD109" s="1048">
        <f>+'3.1ผลงานคณะ'!AD119</f>
        <v>0</v>
      </c>
      <c r="AE109" s="1048">
        <f>+'3.1ผลงานคณะ'!AE119</f>
        <v>0</v>
      </c>
      <c r="AF109" s="1048">
        <f>+'3.1ผลงานคณะ'!AF119</f>
        <v>0</v>
      </c>
      <c r="AG109" s="1048">
        <f>+'3.1ผลงานคณะ'!AG119</f>
        <v>0</v>
      </c>
      <c r="AH109" s="1048">
        <f>+'3.1ผลงานคณะ'!AH119</f>
        <v>0</v>
      </c>
      <c r="AI109" s="1048">
        <f>+'3.1ผลงานคณะ'!AI119</f>
        <v>0</v>
      </c>
      <c r="AJ109" s="1048">
        <f>+'3.1ผลงานคณะ'!AJ119</f>
        <v>0</v>
      </c>
      <c r="AK109" s="1048">
        <f>+'3.1ผลงานคณะ'!AK119</f>
        <v>0</v>
      </c>
      <c r="AL109" s="1048">
        <f>+'3.1ผลงานคณะ'!AL119</f>
        <v>0</v>
      </c>
      <c r="AM109" s="1048">
        <f>+'3.1ผลงานคณะ'!AM119</f>
        <v>0</v>
      </c>
      <c r="AN109" s="1048">
        <f>+'3.1ผลงานคณะ'!AN119</f>
        <v>0</v>
      </c>
      <c r="AO109" s="1048">
        <f>+'3.1ผลงานคณะ'!AO119</f>
        <v>0</v>
      </c>
      <c r="AP109" s="1048">
        <f>+'3.1ผลงานคณะ'!AP119</f>
        <v>0</v>
      </c>
      <c r="AQ109" s="1048">
        <f>+'3.1ผลงานคณะ'!AQ119</f>
        <v>0</v>
      </c>
      <c r="AR109" s="1048">
        <f>+'3.1ผลงานคณะ'!AR119</f>
        <v>0</v>
      </c>
      <c r="AS109" s="1048">
        <f>+'3.1ผลงานคณะ'!AS119</f>
        <v>0</v>
      </c>
      <c r="AT109" s="1048">
        <f>+'3.1ผลงานคณะ'!AT119</f>
        <v>0</v>
      </c>
      <c r="AU109" s="1048">
        <f>+'3.1ผลงานคณะ'!AU119</f>
        <v>0</v>
      </c>
      <c r="AV109" s="1048">
        <f>+'3.1ผลงานคณะ'!AV119</f>
        <v>0</v>
      </c>
      <c r="AW109" s="1048">
        <f>+'3.1ผลงานคณะ'!AW119</f>
        <v>0</v>
      </c>
      <c r="AX109" s="1048">
        <f>+'3.1ผลงานคณะ'!AX119</f>
        <v>0</v>
      </c>
      <c r="AY109" s="1048">
        <f>+'3.1ผลงานคณะ'!AY119</f>
        <v>0</v>
      </c>
      <c r="AZ109" s="1048">
        <f>+'3.1ผลงานคณะ'!AZ119</f>
        <v>0</v>
      </c>
      <c r="BA109" s="1048">
        <f>+'3.1ผลงานคณะ'!BA119</f>
        <v>0</v>
      </c>
      <c r="BB109" s="1048">
        <f>+'3.1ผลงานคณะ'!BB119</f>
        <v>0</v>
      </c>
      <c r="BC109" s="1048">
        <f>+'3.1ผลงานคณะ'!BC119</f>
        <v>0</v>
      </c>
      <c r="BD109" s="1048">
        <f>+'3.1ผลงานคณะ'!BD119</f>
        <v>0</v>
      </c>
      <c r="BE109" s="1048">
        <f>+'3.1ผลงานคณะ'!BE119</f>
        <v>0</v>
      </c>
      <c r="BF109" s="1048">
        <f>+'3.1ผลงานคณะ'!BF119</f>
        <v>0</v>
      </c>
      <c r="BG109" s="1048">
        <f>+'3.1ผลงานคณะ'!BG119</f>
        <v>0</v>
      </c>
      <c r="BH109" s="1048">
        <f>+'3.1ผลงานคณะ'!BH119</f>
        <v>0</v>
      </c>
      <c r="BI109" s="1048">
        <f>+'3.1ผลงานคณะ'!BI119</f>
        <v>0</v>
      </c>
      <c r="BJ109" s="1048">
        <f>+'3.1ผลงานคณะ'!BJ119</f>
        <v>0</v>
      </c>
      <c r="BK109" s="1048">
        <f>+'3.1ผลงานคณะ'!BK119</f>
        <v>0</v>
      </c>
      <c r="BL109" s="669"/>
      <c r="BM109" s="578">
        <f>+BM108*0.4</f>
        <v>0</v>
      </c>
      <c r="BN109" s="657"/>
      <c r="BO109" s="669"/>
      <c r="BP109" s="669"/>
      <c r="BQ109" s="151"/>
      <c r="BR109" s="153"/>
      <c r="BS109" s="153"/>
      <c r="BT109" s="153"/>
      <c r="BU109" s="153"/>
      <c r="BV109" s="153"/>
      <c r="BW109" s="153"/>
      <c r="BX109" s="153"/>
      <c r="BY109" s="153"/>
      <c r="BZ109" s="153"/>
      <c r="CA109" s="153"/>
      <c r="CB109" s="153"/>
      <c r="CC109" s="153"/>
      <c r="CD109" s="153"/>
      <c r="CE109" s="153"/>
      <c r="CF109" s="153"/>
      <c r="CG109" s="153"/>
      <c r="CH109" s="153"/>
      <c r="CI109" s="153"/>
      <c r="CJ109" s="153"/>
      <c r="CK109" s="153"/>
      <c r="CL109" s="153"/>
      <c r="CM109" s="153"/>
      <c r="CN109" s="153"/>
      <c r="CO109" s="153"/>
      <c r="CP109" s="153"/>
      <c r="CQ109" s="153"/>
      <c r="CR109" s="153"/>
      <c r="CS109" s="153"/>
      <c r="CT109" s="153"/>
      <c r="CU109" s="153"/>
      <c r="CV109" s="153"/>
      <c r="CW109" s="153"/>
      <c r="CX109" s="153"/>
      <c r="CY109" s="153"/>
      <c r="CZ109" s="153"/>
      <c r="DA109" s="153"/>
      <c r="DB109" s="153"/>
      <c r="DC109" s="153"/>
      <c r="DD109" s="153"/>
      <c r="DE109" s="153"/>
      <c r="DF109" s="153"/>
      <c r="DG109" s="153"/>
      <c r="DH109" s="153"/>
      <c r="DI109" s="153"/>
      <c r="DJ109" s="153"/>
      <c r="DK109" s="153"/>
      <c r="DL109" s="153"/>
      <c r="DM109" s="153"/>
      <c r="DN109" s="153"/>
      <c r="DO109" s="153"/>
      <c r="DP109" s="153"/>
      <c r="DQ109" s="153"/>
      <c r="DR109" s="153"/>
      <c r="DS109" s="153"/>
      <c r="DT109" s="153"/>
      <c r="DU109" s="153"/>
      <c r="DV109" s="153"/>
      <c r="DW109" s="153"/>
      <c r="DX109" s="153"/>
      <c r="DY109" s="153"/>
      <c r="DZ109" s="153"/>
      <c r="EA109" s="153"/>
      <c r="EB109" s="153"/>
      <c r="EC109" s="153"/>
      <c r="ED109" s="153"/>
      <c r="EE109" s="153"/>
      <c r="EF109" s="153"/>
      <c r="EG109" s="153"/>
      <c r="EH109" s="153"/>
      <c r="EI109" s="153"/>
      <c r="EJ109" s="153"/>
      <c r="EK109" s="153"/>
      <c r="EL109" s="153"/>
      <c r="EM109" s="153"/>
      <c r="EN109" s="153"/>
      <c r="EO109" s="153"/>
      <c r="EP109" s="153"/>
      <c r="EQ109" s="153"/>
      <c r="ER109" s="153"/>
      <c r="ES109" s="153"/>
      <c r="ET109" s="153"/>
      <c r="EU109" s="153"/>
      <c r="EV109" s="153"/>
      <c r="EW109" s="153"/>
      <c r="EX109" s="153"/>
      <c r="EY109" s="153"/>
      <c r="EZ109" s="153"/>
      <c r="FA109" s="153"/>
      <c r="FB109" s="153"/>
      <c r="FC109" s="153"/>
      <c r="FD109" s="153"/>
      <c r="FE109" s="153"/>
      <c r="FF109" s="153"/>
      <c r="FG109" s="153"/>
      <c r="FH109" s="153"/>
      <c r="FI109" s="153"/>
      <c r="FJ109" s="153"/>
      <c r="FK109" s="153"/>
      <c r="FL109" s="153"/>
      <c r="FM109" s="153"/>
      <c r="FN109" s="153"/>
      <c r="FO109" s="153"/>
      <c r="FP109" s="153"/>
      <c r="FQ109" s="153"/>
      <c r="FR109" s="153"/>
      <c r="FS109" s="153"/>
      <c r="FT109" s="153"/>
      <c r="FU109" s="153"/>
      <c r="FV109" s="153"/>
      <c r="FW109" s="153"/>
      <c r="FX109" s="153"/>
      <c r="FY109" s="153"/>
      <c r="FZ109" s="153"/>
      <c r="GA109" s="153"/>
      <c r="GB109" s="153"/>
      <c r="GC109" s="153"/>
      <c r="GD109" s="153"/>
      <c r="GE109" s="153"/>
      <c r="GF109" s="153"/>
      <c r="GG109" s="153"/>
      <c r="GH109" s="153"/>
      <c r="GI109" s="153"/>
      <c r="GJ109" s="153"/>
      <c r="GK109" s="153"/>
      <c r="GL109" s="153"/>
      <c r="GM109" s="153"/>
      <c r="GN109" s="153"/>
      <c r="GO109" s="153"/>
      <c r="GP109" s="153"/>
      <c r="GQ109" s="153"/>
      <c r="GR109" s="153"/>
      <c r="GS109" s="153"/>
      <c r="GT109" s="153"/>
      <c r="GU109" s="153"/>
      <c r="GV109" s="153"/>
      <c r="GW109" s="153"/>
      <c r="GX109" s="153"/>
      <c r="GY109" s="153"/>
      <c r="GZ109" s="153"/>
      <c r="HA109" s="153"/>
      <c r="HB109" s="153"/>
      <c r="HC109" s="153"/>
      <c r="HD109" s="153"/>
      <c r="HE109" s="153"/>
      <c r="HF109" s="153"/>
      <c r="HG109" s="153"/>
      <c r="HH109" s="153"/>
      <c r="HI109" s="153"/>
      <c r="HJ109" s="153"/>
      <c r="HK109" s="153"/>
      <c r="HL109" s="153"/>
      <c r="HM109" s="153"/>
      <c r="HN109" s="153"/>
      <c r="HO109" s="153"/>
      <c r="HP109" s="153"/>
      <c r="HQ109" s="153"/>
      <c r="HR109" s="153"/>
      <c r="HS109" s="153"/>
      <c r="HT109" s="153"/>
      <c r="HU109" s="153"/>
      <c r="HV109" s="153"/>
      <c r="HW109" s="153"/>
      <c r="HX109" s="153"/>
      <c r="HY109" s="153"/>
      <c r="HZ109" s="153"/>
      <c r="IA109" s="153"/>
      <c r="IB109" s="153"/>
      <c r="IC109" s="153"/>
      <c r="ID109" s="153"/>
      <c r="IE109" s="153"/>
      <c r="IF109" s="153"/>
      <c r="IG109" s="153"/>
      <c r="IH109" s="153"/>
      <c r="II109" s="153"/>
      <c r="IJ109" s="153"/>
      <c r="IK109" s="153"/>
      <c r="IL109" s="153"/>
      <c r="IM109" s="153"/>
      <c r="IN109" s="153"/>
      <c r="IO109" s="153"/>
    </row>
    <row r="110" spans="1:249" s="154" customFormat="1" ht="30.75">
      <c r="A110" s="814"/>
      <c r="B110" s="1049"/>
      <c r="C110" s="820" t="s">
        <v>105</v>
      </c>
      <c r="D110" s="522"/>
      <c r="E110" s="523" t="s">
        <v>181</v>
      </c>
      <c r="F110" s="1048">
        <f>+'3.1ผลงานคณะ'!F120</f>
        <v>0</v>
      </c>
      <c r="G110" s="1048">
        <f>+'3.1ผลงานคณะ'!G120</f>
        <v>0</v>
      </c>
      <c r="H110" s="1048">
        <f>+'3.1ผลงานคณะ'!H120</f>
        <v>0</v>
      </c>
      <c r="I110" s="1048">
        <f>+'3.1ผลงานคณะ'!I120</f>
        <v>0</v>
      </c>
      <c r="J110" s="1048">
        <f>+'3.1ผลงานคณะ'!J120</f>
        <v>0</v>
      </c>
      <c r="K110" s="1048">
        <f>+'3.1ผลงานคณะ'!K120</f>
        <v>0</v>
      </c>
      <c r="L110" s="1048">
        <f>+'3.1ผลงานคณะ'!L120</f>
        <v>0</v>
      </c>
      <c r="M110" s="1048">
        <f>+'3.1ผลงานคณะ'!M120</f>
        <v>0</v>
      </c>
      <c r="N110" s="1048">
        <f>+'3.1ผลงานคณะ'!N120</f>
        <v>0</v>
      </c>
      <c r="O110" s="1048">
        <f>+'3.1ผลงานคณะ'!O120</f>
        <v>0</v>
      </c>
      <c r="P110" s="1048">
        <f>+'3.1ผลงานคณะ'!P120</f>
        <v>0</v>
      </c>
      <c r="Q110" s="1048">
        <f>+'3.1ผลงานคณะ'!Q120</f>
        <v>0</v>
      </c>
      <c r="R110" s="1048">
        <f>+'3.1ผลงานคณะ'!R120</f>
        <v>0</v>
      </c>
      <c r="S110" s="1048">
        <f>+'3.1ผลงานคณะ'!S120</f>
        <v>0</v>
      </c>
      <c r="T110" s="1048">
        <f>+'3.1ผลงานคณะ'!T120</f>
        <v>0</v>
      </c>
      <c r="U110" s="1048">
        <f>+'3.1ผลงานคณะ'!U120</f>
        <v>0</v>
      </c>
      <c r="V110" s="1048">
        <f>+'3.1ผลงานคณะ'!V120</f>
        <v>0</v>
      </c>
      <c r="W110" s="1048">
        <f>+'3.1ผลงานคณะ'!W120</f>
        <v>0</v>
      </c>
      <c r="X110" s="1048">
        <f>+'3.1ผลงานคณะ'!X120</f>
        <v>0</v>
      </c>
      <c r="Y110" s="1048">
        <f>+'3.1ผลงานคณะ'!Y120</f>
        <v>0</v>
      </c>
      <c r="Z110" s="1048">
        <f>+'3.1ผลงานคณะ'!Z120</f>
        <v>0</v>
      </c>
      <c r="AA110" s="1048">
        <f>+'3.1ผลงานคณะ'!AA120</f>
        <v>0</v>
      </c>
      <c r="AB110" s="1048">
        <f>+'3.1ผลงานคณะ'!AB120</f>
        <v>0</v>
      </c>
      <c r="AC110" s="1048">
        <f>+'3.1ผลงานคณะ'!AC120</f>
        <v>0</v>
      </c>
      <c r="AD110" s="1048">
        <f>+'3.1ผลงานคณะ'!AD120</f>
        <v>0</v>
      </c>
      <c r="AE110" s="1048">
        <f>+'3.1ผลงานคณะ'!AE120</f>
        <v>0</v>
      </c>
      <c r="AF110" s="1048">
        <f>+'3.1ผลงานคณะ'!AF120</f>
        <v>0</v>
      </c>
      <c r="AG110" s="1048">
        <f>+'3.1ผลงานคณะ'!AG120</f>
        <v>0</v>
      </c>
      <c r="AH110" s="1048">
        <f>+'3.1ผลงานคณะ'!AH120</f>
        <v>0</v>
      </c>
      <c r="AI110" s="1048">
        <f>+'3.1ผลงานคณะ'!AI120</f>
        <v>0</v>
      </c>
      <c r="AJ110" s="1048">
        <f>+'3.1ผลงานคณะ'!AJ120</f>
        <v>0</v>
      </c>
      <c r="AK110" s="1048">
        <f>+'3.1ผลงานคณะ'!AK120</f>
        <v>0</v>
      </c>
      <c r="AL110" s="1048">
        <f>+'3.1ผลงานคณะ'!AL120</f>
        <v>0</v>
      </c>
      <c r="AM110" s="1048">
        <f>+'3.1ผลงานคณะ'!AM120</f>
        <v>0</v>
      </c>
      <c r="AN110" s="1083">
        <f>+'3.1ผลงานคณะ'!AN120</f>
        <v>3</v>
      </c>
      <c r="AO110" s="1048">
        <f>+'3.1ผลงานคณะ'!AO120</f>
        <v>0</v>
      </c>
      <c r="AP110" s="1048">
        <f>+'3.1ผลงานคณะ'!AP120</f>
        <v>0</v>
      </c>
      <c r="AQ110" s="1048">
        <f>+'3.1ผลงานคณะ'!AQ120</f>
        <v>0</v>
      </c>
      <c r="AR110" s="1048">
        <f>+'3.1ผลงานคณะ'!AR120</f>
        <v>0</v>
      </c>
      <c r="AS110" s="1048">
        <f>+'3.1ผลงานคณะ'!AS120</f>
        <v>0</v>
      </c>
      <c r="AT110" s="1048">
        <f>+'3.1ผลงานคณะ'!AT120</f>
        <v>0</v>
      </c>
      <c r="AU110" s="1048">
        <f>+'3.1ผลงานคณะ'!AU120</f>
        <v>0</v>
      </c>
      <c r="AV110" s="1048">
        <f>+'3.1ผลงานคณะ'!AV120</f>
        <v>0</v>
      </c>
      <c r="AW110" s="1048">
        <f>+'3.1ผลงานคณะ'!AW120</f>
        <v>0</v>
      </c>
      <c r="AX110" s="1048">
        <f>+'3.1ผลงานคณะ'!AX120</f>
        <v>0</v>
      </c>
      <c r="AY110" s="1048">
        <f>+'3.1ผลงานคณะ'!AY120</f>
        <v>0</v>
      </c>
      <c r="AZ110" s="1048">
        <f>+'3.1ผลงานคณะ'!AZ120</f>
        <v>0</v>
      </c>
      <c r="BA110" s="1048">
        <f>+'3.1ผลงานคณะ'!BA120</f>
        <v>0</v>
      </c>
      <c r="BB110" s="1048">
        <f>+'3.1ผลงานคณะ'!BB120</f>
        <v>0</v>
      </c>
      <c r="BC110" s="1048">
        <f>+'3.1ผลงานคณะ'!BC120</f>
        <v>0</v>
      </c>
      <c r="BD110" s="1048">
        <f>+'3.1ผลงานคณะ'!BD120</f>
        <v>0</v>
      </c>
      <c r="BE110" s="1048">
        <f>+'3.1ผลงานคณะ'!BE120</f>
        <v>0</v>
      </c>
      <c r="BF110" s="1048">
        <f>+'3.1ผลงานคณะ'!BF120</f>
        <v>0</v>
      </c>
      <c r="BG110" s="1048">
        <f>+'3.1ผลงานคณะ'!BG120</f>
        <v>0</v>
      </c>
      <c r="BH110" s="1048">
        <f>+'3.1ผลงานคณะ'!BH120</f>
        <v>0</v>
      </c>
      <c r="BI110" s="1048">
        <f>+'3.1ผลงานคณะ'!BI120</f>
        <v>0</v>
      </c>
      <c r="BJ110" s="1048">
        <f>+'3.1ผลงานคณะ'!BJ120</f>
        <v>0</v>
      </c>
      <c r="BK110" s="1048">
        <f>+'3.1ผลงานคณะ'!BK120</f>
        <v>0</v>
      </c>
      <c r="BL110" s="669"/>
      <c r="BM110" s="1190">
        <f>+SUM(F110,K110,T110,Y110,AD110,AI110,AN110,AS110,AX110,BC110,BH110)</f>
        <v>3</v>
      </c>
      <c r="BN110" s="657"/>
      <c r="BO110" s="669"/>
      <c r="BP110" s="669"/>
      <c r="BQ110" s="151"/>
      <c r="BR110" s="153"/>
      <c r="BS110" s="153"/>
      <c r="BT110" s="153"/>
      <c r="BU110" s="153"/>
      <c r="BV110" s="153"/>
      <c r="BW110" s="153"/>
      <c r="BX110" s="153"/>
      <c r="BY110" s="153"/>
      <c r="BZ110" s="153"/>
      <c r="CA110" s="153"/>
      <c r="CB110" s="153"/>
      <c r="CC110" s="153"/>
      <c r="CD110" s="153"/>
      <c r="CE110" s="153"/>
      <c r="CF110" s="153"/>
      <c r="CG110" s="153"/>
      <c r="CH110" s="153"/>
      <c r="CI110" s="153"/>
      <c r="CJ110" s="153"/>
      <c r="CK110" s="153"/>
      <c r="CL110" s="153"/>
      <c r="CM110" s="153"/>
      <c r="CN110" s="153"/>
      <c r="CO110" s="153"/>
      <c r="CP110" s="153"/>
      <c r="CQ110" s="153"/>
      <c r="CR110" s="153"/>
      <c r="CS110" s="153"/>
      <c r="CT110" s="153"/>
      <c r="CU110" s="153"/>
      <c r="CV110" s="153"/>
      <c r="CW110" s="153"/>
      <c r="CX110" s="153"/>
      <c r="CY110" s="153"/>
      <c r="CZ110" s="153"/>
      <c r="DA110" s="153"/>
      <c r="DB110" s="153"/>
      <c r="DC110" s="153"/>
      <c r="DD110" s="153"/>
      <c r="DE110" s="153"/>
      <c r="DF110" s="153"/>
      <c r="DG110" s="153"/>
      <c r="DH110" s="153"/>
      <c r="DI110" s="153"/>
      <c r="DJ110" s="153"/>
      <c r="DK110" s="153"/>
      <c r="DL110" s="153"/>
      <c r="DM110" s="153"/>
      <c r="DN110" s="153"/>
      <c r="DO110" s="153"/>
      <c r="DP110" s="153"/>
      <c r="DQ110" s="153"/>
      <c r="DR110" s="153"/>
      <c r="DS110" s="153"/>
      <c r="DT110" s="153"/>
      <c r="DU110" s="153"/>
      <c r="DV110" s="153"/>
      <c r="DW110" s="153"/>
      <c r="DX110" s="153"/>
      <c r="DY110" s="153"/>
      <c r="DZ110" s="153"/>
      <c r="EA110" s="153"/>
      <c r="EB110" s="153"/>
      <c r="EC110" s="153"/>
      <c r="ED110" s="153"/>
      <c r="EE110" s="153"/>
      <c r="EF110" s="153"/>
      <c r="EG110" s="153"/>
      <c r="EH110" s="153"/>
      <c r="EI110" s="153"/>
      <c r="EJ110" s="153"/>
      <c r="EK110" s="153"/>
      <c r="EL110" s="153"/>
      <c r="EM110" s="153"/>
      <c r="EN110" s="153"/>
      <c r="EO110" s="153"/>
      <c r="EP110" s="153"/>
      <c r="EQ110" s="153"/>
      <c r="ER110" s="153"/>
      <c r="ES110" s="153"/>
      <c r="ET110" s="153"/>
      <c r="EU110" s="153"/>
      <c r="EV110" s="153"/>
      <c r="EW110" s="153"/>
      <c r="EX110" s="153"/>
      <c r="EY110" s="153"/>
      <c r="EZ110" s="153"/>
      <c r="FA110" s="153"/>
      <c r="FB110" s="153"/>
      <c r="FC110" s="153"/>
      <c r="FD110" s="153"/>
      <c r="FE110" s="153"/>
      <c r="FF110" s="153"/>
      <c r="FG110" s="153"/>
      <c r="FH110" s="153"/>
      <c r="FI110" s="153"/>
      <c r="FJ110" s="153"/>
      <c r="FK110" s="153"/>
      <c r="FL110" s="153"/>
      <c r="FM110" s="153"/>
      <c r="FN110" s="153"/>
      <c r="FO110" s="153"/>
      <c r="FP110" s="153"/>
      <c r="FQ110" s="153"/>
      <c r="FR110" s="153"/>
      <c r="FS110" s="153"/>
      <c r="FT110" s="153"/>
      <c r="FU110" s="153"/>
      <c r="FV110" s="153"/>
      <c r="FW110" s="153"/>
      <c r="FX110" s="153"/>
      <c r="FY110" s="153"/>
      <c r="FZ110" s="153"/>
      <c r="GA110" s="153"/>
      <c r="GB110" s="153"/>
      <c r="GC110" s="153"/>
      <c r="GD110" s="153"/>
      <c r="GE110" s="153"/>
      <c r="GF110" s="153"/>
      <c r="GG110" s="153"/>
      <c r="GH110" s="153"/>
      <c r="GI110" s="153"/>
      <c r="GJ110" s="153"/>
      <c r="GK110" s="153"/>
      <c r="GL110" s="153"/>
      <c r="GM110" s="153"/>
      <c r="GN110" s="153"/>
      <c r="GO110" s="153"/>
      <c r="GP110" s="153"/>
      <c r="GQ110" s="153"/>
      <c r="GR110" s="153"/>
      <c r="GS110" s="153"/>
      <c r="GT110" s="153"/>
      <c r="GU110" s="153"/>
      <c r="GV110" s="153"/>
      <c r="GW110" s="153"/>
      <c r="GX110" s="153"/>
      <c r="GY110" s="153"/>
      <c r="GZ110" s="153"/>
      <c r="HA110" s="153"/>
      <c r="HB110" s="153"/>
      <c r="HC110" s="153"/>
      <c r="HD110" s="153"/>
      <c r="HE110" s="153"/>
      <c r="HF110" s="153"/>
      <c r="HG110" s="153"/>
      <c r="HH110" s="153"/>
      <c r="HI110" s="153"/>
      <c r="HJ110" s="153"/>
      <c r="HK110" s="153"/>
      <c r="HL110" s="153"/>
      <c r="HM110" s="153"/>
      <c r="HN110" s="153"/>
      <c r="HO110" s="153"/>
      <c r="HP110" s="153"/>
      <c r="HQ110" s="153"/>
      <c r="HR110" s="153"/>
      <c r="HS110" s="153"/>
      <c r="HT110" s="153"/>
      <c r="HU110" s="153"/>
      <c r="HV110" s="153"/>
      <c r="HW110" s="153"/>
      <c r="HX110" s="153"/>
      <c r="HY110" s="153"/>
      <c r="HZ110" s="153"/>
      <c r="IA110" s="153"/>
      <c r="IB110" s="153"/>
      <c r="IC110" s="153"/>
      <c r="ID110" s="153"/>
      <c r="IE110" s="153"/>
      <c r="IF110" s="153"/>
      <c r="IG110" s="153"/>
      <c r="IH110" s="153"/>
      <c r="II110" s="153"/>
      <c r="IJ110" s="153"/>
      <c r="IK110" s="153"/>
      <c r="IL110" s="153"/>
      <c r="IM110" s="153"/>
      <c r="IN110" s="153"/>
      <c r="IO110" s="153"/>
    </row>
    <row r="111" spans="1:249" s="154" customFormat="1" ht="30.75">
      <c r="A111" s="814"/>
      <c r="B111" s="1049"/>
      <c r="C111" s="152" t="s">
        <v>94</v>
      </c>
      <c r="D111" s="522"/>
      <c r="E111" s="523"/>
      <c r="F111" s="1048">
        <f>+'3.1ผลงานคณะ'!F121</f>
        <v>0</v>
      </c>
      <c r="G111" s="1048">
        <f>+'3.1ผลงานคณะ'!G121</f>
        <v>0</v>
      </c>
      <c r="H111" s="1048">
        <f>+'3.1ผลงานคณะ'!H121</f>
        <v>0</v>
      </c>
      <c r="I111" s="1048">
        <f>+'3.1ผลงานคณะ'!I121</f>
        <v>0</v>
      </c>
      <c r="J111" s="1048">
        <f>+'3.1ผลงานคณะ'!J121</f>
        <v>0</v>
      </c>
      <c r="K111" s="1048">
        <f>+'3.1ผลงานคณะ'!K121</f>
        <v>0</v>
      </c>
      <c r="L111" s="1048">
        <f>+'3.1ผลงานคณะ'!L121</f>
        <v>0</v>
      </c>
      <c r="M111" s="1048">
        <f>+'3.1ผลงานคณะ'!M121</f>
        <v>0</v>
      </c>
      <c r="N111" s="1048">
        <f>+'3.1ผลงานคณะ'!N121</f>
        <v>0</v>
      </c>
      <c r="O111" s="1048">
        <f>+'3.1ผลงานคณะ'!O121</f>
        <v>0</v>
      </c>
      <c r="P111" s="1048">
        <f>+'3.1ผลงานคณะ'!P121</f>
        <v>0</v>
      </c>
      <c r="Q111" s="1048">
        <f>+'3.1ผลงานคณะ'!Q121</f>
        <v>0</v>
      </c>
      <c r="R111" s="1048">
        <f>+'3.1ผลงานคณะ'!R121</f>
        <v>0</v>
      </c>
      <c r="S111" s="1048">
        <f>+'3.1ผลงานคณะ'!S121</f>
        <v>0</v>
      </c>
      <c r="T111" s="1048">
        <f>+'3.1ผลงานคณะ'!T121</f>
        <v>0</v>
      </c>
      <c r="U111" s="1048">
        <f>+'3.1ผลงานคณะ'!U121</f>
        <v>0</v>
      </c>
      <c r="V111" s="1048">
        <f>+'3.1ผลงานคณะ'!V121</f>
        <v>0</v>
      </c>
      <c r="W111" s="1048">
        <f>+'3.1ผลงานคณะ'!W121</f>
        <v>0</v>
      </c>
      <c r="X111" s="1048">
        <f>+'3.1ผลงานคณะ'!X121</f>
        <v>0</v>
      </c>
      <c r="Y111" s="1048">
        <f>+'3.1ผลงานคณะ'!Y121</f>
        <v>0</v>
      </c>
      <c r="Z111" s="1048">
        <f>+'3.1ผลงานคณะ'!Z121</f>
        <v>0</v>
      </c>
      <c r="AA111" s="1048">
        <f>+'3.1ผลงานคณะ'!AA121</f>
        <v>0</v>
      </c>
      <c r="AB111" s="1048">
        <f>+'3.1ผลงานคณะ'!AB121</f>
        <v>0</v>
      </c>
      <c r="AC111" s="1048">
        <f>+'3.1ผลงานคณะ'!AC121</f>
        <v>0</v>
      </c>
      <c r="AD111" s="1048">
        <f>+'3.1ผลงานคณะ'!AD121</f>
        <v>0</v>
      </c>
      <c r="AE111" s="1048">
        <f>+'3.1ผลงานคณะ'!AE121</f>
        <v>0</v>
      </c>
      <c r="AF111" s="1048">
        <f>+'3.1ผลงานคณะ'!AF121</f>
        <v>0</v>
      </c>
      <c r="AG111" s="1048">
        <f>+'3.1ผลงานคณะ'!AG121</f>
        <v>0</v>
      </c>
      <c r="AH111" s="1048">
        <f>+'3.1ผลงานคณะ'!AH121</f>
        <v>0</v>
      </c>
      <c r="AI111" s="1048">
        <f>+'3.1ผลงานคณะ'!AI121</f>
        <v>0</v>
      </c>
      <c r="AJ111" s="1048">
        <f>+'3.1ผลงานคณะ'!AJ121</f>
        <v>0</v>
      </c>
      <c r="AK111" s="1048">
        <f>+'3.1ผลงานคณะ'!AK121</f>
        <v>0</v>
      </c>
      <c r="AL111" s="1048">
        <f>+'3.1ผลงานคณะ'!AL121</f>
        <v>0</v>
      </c>
      <c r="AM111" s="1048">
        <f>+'3.1ผลงานคณะ'!AM121</f>
        <v>0</v>
      </c>
      <c r="AN111" s="1048">
        <f>+'3.1ผลงานคณะ'!AN121</f>
        <v>1.7999999999999998</v>
      </c>
      <c r="AO111" s="1048">
        <f>+'3.1ผลงานคณะ'!AO121</f>
        <v>0</v>
      </c>
      <c r="AP111" s="1048">
        <f>+'3.1ผลงานคณะ'!AP121</f>
        <v>0</v>
      </c>
      <c r="AQ111" s="1048">
        <f>+'3.1ผลงานคณะ'!AQ121</f>
        <v>0</v>
      </c>
      <c r="AR111" s="1048">
        <f>+'3.1ผลงานคณะ'!AR121</f>
        <v>0</v>
      </c>
      <c r="AS111" s="1048">
        <f>+'3.1ผลงานคณะ'!AS121</f>
        <v>0</v>
      </c>
      <c r="AT111" s="1048">
        <f>+'3.1ผลงานคณะ'!AT121</f>
        <v>0</v>
      </c>
      <c r="AU111" s="1048">
        <f>+'3.1ผลงานคณะ'!AU121</f>
        <v>0</v>
      </c>
      <c r="AV111" s="1048">
        <f>+'3.1ผลงานคณะ'!AV121</f>
        <v>0</v>
      </c>
      <c r="AW111" s="1048">
        <f>+'3.1ผลงานคณะ'!AW121</f>
        <v>0</v>
      </c>
      <c r="AX111" s="1048">
        <f>+'3.1ผลงานคณะ'!AX121</f>
        <v>0</v>
      </c>
      <c r="AY111" s="1048">
        <f>+'3.1ผลงานคณะ'!AY121</f>
        <v>0</v>
      </c>
      <c r="AZ111" s="1048">
        <f>+'3.1ผลงานคณะ'!AZ121</f>
        <v>0</v>
      </c>
      <c r="BA111" s="1048">
        <f>+'3.1ผลงานคณะ'!BA121</f>
        <v>0</v>
      </c>
      <c r="BB111" s="1048">
        <f>+'3.1ผลงานคณะ'!BB121</f>
        <v>0</v>
      </c>
      <c r="BC111" s="1048">
        <f>+'3.1ผลงานคณะ'!BC121</f>
        <v>0</v>
      </c>
      <c r="BD111" s="1048">
        <f>+'3.1ผลงานคณะ'!BD121</f>
        <v>0</v>
      </c>
      <c r="BE111" s="1048">
        <f>+'3.1ผลงานคณะ'!BE121</f>
        <v>0</v>
      </c>
      <c r="BF111" s="1048">
        <f>+'3.1ผลงานคณะ'!BF121</f>
        <v>0</v>
      </c>
      <c r="BG111" s="1048">
        <f>+'3.1ผลงานคณะ'!BG121</f>
        <v>0</v>
      </c>
      <c r="BH111" s="1048">
        <f>+'3.1ผลงานคณะ'!BH121</f>
        <v>0</v>
      </c>
      <c r="BI111" s="1048">
        <f>+'3.1ผลงานคณะ'!BI121</f>
        <v>0</v>
      </c>
      <c r="BJ111" s="1048">
        <f>+'3.1ผลงานคณะ'!BJ121</f>
        <v>0</v>
      </c>
      <c r="BK111" s="1048">
        <f>+'3.1ผลงานคณะ'!BK121</f>
        <v>0</v>
      </c>
      <c r="BL111" s="669"/>
      <c r="BM111" s="216">
        <f>+BM110*0.6</f>
        <v>1.7999999999999998</v>
      </c>
      <c r="BN111" s="657"/>
      <c r="BO111" s="669"/>
      <c r="BP111" s="669"/>
      <c r="BQ111" s="151"/>
      <c r="BR111" s="153"/>
      <c r="BS111" s="153"/>
      <c r="BT111" s="153"/>
      <c r="BU111" s="153"/>
      <c r="BV111" s="153"/>
      <c r="BW111" s="153"/>
      <c r="BX111" s="153"/>
      <c r="BY111" s="153"/>
      <c r="BZ111" s="153"/>
      <c r="CA111" s="153"/>
      <c r="CB111" s="153"/>
      <c r="CC111" s="153"/>
      <c r="CD111" s="153"/>
      <c r="CE111" s="153"/>
      <c r="CF111" s="153"/>
      <c r="CG111" s="153"/>
      <c r="CH111" s="153"/>
      <c r="CI111" s="153"/>
      <c r="CJ111" s="153"/>
      <c r="CK111" s="153"/>
      <c r="CL111" s="153"/>
      <c r="CM111" s="153"/>
      <c r="CN111" s="153"/>
      <c r="CO111" s="153"/>
      <c r="CP111" s="153"/>
      <c r="CQ111" s="153"/>
      <c r="CR111" s="153"/>
      <c r="CS111" s="153"/>
      <c r="CT111" s="153"/>
      <c r="CU111" s="153"/>
      <c r="CV111" s="153"/>
      <c r="CW111" s="153"/>
      <c r="CX111" s="153"/>
      <c r="CY111" s="153"/>
      <c r="CZ111" s="153"/>
      <c r="DA111" s="153"/>
      <c r="DB111" s="153"/>
      <c r="DC111" s="153"/>
      <c r="DD111" s="153"/>
      <c r="DE111" s="153"/>
      <c r="DF111" s="153"/>
      <c r="DG111" s="153"/>
      <c r="DH111" s="153"/>
      <c r="DI111" s="153"/>
      <c r="DJ111" s="153"/>
      <c r="DK111" s="153"/>
      <c r="DL111" s="153"/>
      <c r="DM111" s="153"/>
      <c r="DN111" s="153"/>
      <c r="DO111" s="153"/>
      <c r="DP111" s="153"/>
      <c r="DQ111" s="153"/>
      <c r="DR111" s="153"/>
      <c r="DS111" s="153"/>
      <c r="DT111" s="153"/>
      <c r="DU111" s="153"/>
      <c r="DV111" s="153"/>
      <c r="DW111" s="153"/>
      <c r="DX111" s="153"/>
      <c r="DY111" s="153"/>
      <c r="DZ111" s="153"/>
      <c r="EA111" s="153"/>
      <c r="EB111" s="153"/>
      <c r="EC111" s="153"/>
      <c r="ED111" s="153"/>
      <c r="EE111" s="153"/>
      <c r="EF111" s="153"/>
      <c r="EG111" s="153"/>
      <c r="EH111" s="153"/>
      <c r="EI111" s="153"/>
      <c r="EJ111" s="153"/>
      <c r="EK111" s="153"/>
      <c r="EL111" s="153"/>
      <c r="EM111" s="153"/>
      <c r="EN111" s="153"/>
      <c r="EO111" s="153"/>
      <c r="EP111" s="153"/>
      <c r="EQ111" s="153"/>
      <c r="ER111" s="153"/>
      <c r="ES111" s="153"/>
      <c r="ET111" s="153"/>
      <c r="EU111" s="153"/>
      <c r="EV111" s="153"/>
      <c r="EW111" s="153"/>
      <c r="EX111" s="153"/>
      <c r="EY111" s="153"/>
      <c r="EZ111" s="153"/>
      <c r="FA111" s="153"/>
      <c r="FB111" s="153"/>
      <c r="FC111" s="153"/>
      <c r="FD111" s="153"/>
      <c r="FE111" s="153"/>
      <c r="FF111" s="153"/>
      <c r="FG111" s="153"/>
      <c r="FH111" s="153"/>
      <c r="FI111" s="153"/>
      <c r="FJ111" s="153"/>
      <c r="FK111" s="153"/>
      <c r="FL111" s="153"/>
      <c r="FM111" s="153"/>
      <c r="FN111" s="153"/>
      <c r="FO111" s="153"/>
      <c r="FP111" s="153"/>
      <c r="FQ111" s="153"/>
      <c r="FR111" s="153"/>
      <c r="FS111" s="153"/>
      <c r="FT111" s="153"/>
      <c r="FU111" s="153"/>
      <c r="FV111" s="153"/>
      <c r="FW111" s="153"/>
      <c r="FX111" s="153"/>
      <c r="FY111" s="153"/>
      <c r="FZ111" s="153"/>
      <c r="GA111" s="153"/>
      <c r="GB111" s="153"/>
      <c r="GC111" s="153"/>
      <c r="GD111" s="153"/>
      <c r="GE111" s="153"/>
      <c r="GF111" s="153"/>
      <c r="GG111" s="153"/>
      <c r="GH111" s="153"/>
      <c r="GI111" s="153"/>
      <c r="GJ111" s="153"/>
      <c r="GK111" s="153"/>
      <c r="GL111" s="153"/>
      <c r="GM111" s="153"/>
      <c r="GN111" s="153"/>
      <c r="GO111" s="153"/>
      <c r="GP111" s="153"/>
      <c r="GQ111" s="153"/>
      <c r="GR111" s="153"/>
      <c r="GS111" s="153"/>
      <c r="GT111" s="153"/>
      <c r="GU111" s="153"/>
      <c r="GV111" s="153"/>
      <c r="GW111" s="153"/>
      <c r="GX111" s="153"/>
      <c r="GY111" s="153"/>
      <c r="GZ111" s="153"/>
      <c r="HA111" s="153"/>
      <c r="HB111" s="153"/>
      <c r="HC111" s="153"/>
      <c r="HD111" s="153"/>
      <c r="HE111" s="153"/>
      <c r="HF111" s="153"/>
      <c r="HG111" s="153"/>
      <c r="HH111" s="153"/>
      <c r="HI111" s="153"/>
      <c r="HJ111" s="153"/>
      <c r="HK111" s="153"/>
      <c r="HL111" s="153"/>
      <c r="HM111" s="153"/>
      <c r="HN111" s="153"/>
      <c r="HO111" s="153"/>
      <c r="HP111" s="153"/>
      <c r="HQ111" s="153"/>
      <c r="HR111" s="153"/>
      <c r="HS111" s="153"/>
      <c r="HT111" s="153"/>
      <c r="HU111" s="153"/>
      <c r="HV111" s="153"/>
      <c r="HW111" s="153"/>
      <c r="HX111" s="153"/>
      <c r="HY111" s="153"/>
      <c r="HZ111" s="153"/>
      <c r="IA111" s="153"/>
      <c r="IB111" s="153"/>
      <c r="IC111" s="153"/>
      <c r="ID111" s="153"/>
      <c r="IE111" s="153"/>
      <c r="IF111" s="153"/>
      <c r="IG111" s="153"/>
      <c r="IH111" s="153"/>
      <c r="II111" s="153"/>
      <c r="IJ111" s="153"/>
      <c r="IK111" s="153"/>
      <c r="IL111" s="153"/>
      <c r="IM111" s="153"/>
      <c r="IN111" s="153"/>
      <c r="IO111" s="153"/>
    </row>
    <row r="112" spans="1:249" s="154" customFormat="1" ht="48">
      <c r="A112" s="814"/>
      <c r="B112" s="1049"/>
      <c r="C112" s="820" t="s">
        <v>106</v>
      </c>
      <c r="D112" s="522"/>
      <c r="E112" s="523" t="s">
        <v>181</v>
      </c>
      <c r="F112" s="1048">
        <f>+'3.1ผลงานคณะ'!F122</f>
        <v>0</v>
      </c>
      <c r="G112" s="1048">
        <f>+'3.1ผลงานคณะ'!G122</f>
        <v>0</v>
      </c>
      <c r="H112" s="1048">
        <f>+'3.1ผลงานคณะ'!H122</f>
        <v>0</v>
      </c>
      <c r="I112" s="1048">
        <f>+'3.1ผลงานคณะ'!I122</f>
        <v>0</v>
      </c>
      <c r="J112" s="1048">
        <f>+'3.1ผลงานคณะ'!J122</f>
        <v>0</v>
      </c>
      <c r="K112" s="1048">
        <f>+'3.1ผลงานคณะ'!K122</f>
        <v>0</v>
      </c>
      <c r="L112" s="1048">
        <f>+'3.1ผลงานคณะ'!L122</f>
        <v>0</v>
      </c>
      <c r="M112" s="1048">
        <f>+'3.1ผลงานคณะ'!M122</f>
        <v>0</v>
      </c>
      <c r="N112" s="1048">
        <f>+'3.1ผลงานคณะ'!N122</f>
        <v>0</v>
      </c>
      <c r="O112" s="1048">
        <f>+'3.1ผลงานคณะ'!O122</f>
        <v>0</v>
      </c>
      <c r="P112" s="1048">
        <f>+'3.1ผลงานคณะ'!P122</f>
        <v>0</v>
      </c>
      <c r="Q112" s="1048">
        <f>+'3.1ผลงานคณะ'!Q122</f>
        <v>0</v>
      </c>
      <c r="R112" s="1048">
        <f>+'3.1ผลงานคณะ'!R122</f>
        <v>0</v>
      </c>
      <c r="S112" s="1048">
        <f>+'3.1ผลงานคณะ'!S122</f>
        <v>0</v>
      </c>
      <c r="T112" s="1048">
        <f>+'3.1ผลงานคณะ'!T122</f>
        <v>0</v>
      </c>
      <c r="U112" s="1048">
        <f>+'3.1ผลงานคณะ'!U122</f>
        <v>0</v>
      </c>
      <c r="V112" s="1048">
        <f>+'3.1ผลงานคณะ'!V122</f>
        <v>0</v>
      </c>
      <c r="W112" s="1048">
        <f>+'3.1ผลงานคณะ'!W122</f>
        <v>0</v>
      </c>
      <c r="X112" s="1048">
        <f>+'3.1ผลงานคณะ'!X122</f>
        <v>0</v>
      </c>
      <c r="Y112" s="1048">
        <f>+'3.1ผลงานคณะ'!Y122</f>
        <v>0</v>
      </c>
      <c r="Z112" s="1048">
        <f>+'3.1ผลงานคณะ'!Z122</f>
        <v>0</v>
      </c>
      <c r="AA112" s="1048">
        <f>+'3.1ผลงานคณะ'!AA122</f>
        <v>0</v>
      </c>
      <c r="AB112" s="1048">
        <f>+'3.1ผลงานคณะ'!AB122</f>
        <v>0</v>
      </c>
      <c r="AC112" s="1048">
        <f>+'3.1ผลงานคณะ'!AC122</f>
        <v>0</v>
      </c>
      <c r="AD112" s="1048">
        <f>+'3.1ผลงานคณะ'!AD122</f>
        <v>0</v>
      </c>
      <c r="AE112" s="1048">
        <f>+'3.1ผลงานคณะ'!AE122</f>
        <v>0</v>
      </c>
      <c r="AF112" s="1048">
        <f>+'3.1ผลงานคณะ'!AF122</f>
        <v>0</v>
      </c>
      <c r="AG112" s="1048">
        <f>+'3.1ผลงานคณะ'!AG122</f>
        <v>0</v>
      </c>
      <c r="AH112" s="1048">
        <f>+'3.1ผลงานคณะ'!AH122</f>
        <v>0</v>
      </c>
      <c r="AI112" s="1048">
        <f>+'3.1ผลงานคณะ'!AI122</f>
        <v>0</v>
      </c>
      <c r="AJ112" s="1048">
        <f>+'3.1ผลงานคณะ'!AJ122</f>
        <v>0</v>
      </c>
      <c r="AK112" s="1048">
        <f>+'3.1ผลงานคณะ'!AK122</f>
        <v>0</v>
      </c>
      <c r="AL112" s="1048">
        <f>+'3.1ผลงานคณะ'!AL122</f>
        <v>0</v>
      </c>
      <c r="AM112" s="1048">
        <f>+'3.1ผลงานคณะ'!AM122</f>
        <v>0</v>
      </c>
      <c r="AN112" s="1083">
        <f>+'3.1ผลงานคณะ'!AN122</f>
        <v>1</v>
      </c>
      <c r="AO112" s="1048">
        <f>+'3.1ผลงานคณะ'!AO122</f>
        <v>0</v>
      </c>
      <c r="AP112" s="1048">
        <f>+'3.1ผลงานคณะ'!AP122</f>
        <v>0</v>
      </c>
      <c r="AQ112" s="1048">
        <f>+'3.1ผลงานคณะ'!AQ122</f>
        <v>0</v>
      </c>
      <c r="AR112" s="1048">
        <f>+'3.1ผลงานคณะ'!AR122</f>
        <v>0</v>
      </c>
      <c r="AS112" s="1048">
        <f>+'3.1ผลงานคณะ'!AS122</f>
        <v>0</v>
      </c>
      <c r="AT112" s="1048">
        <f>+'3.1ผลงานคณะ'!AT122</f>
        <v>0</v>
      </c>
      <c r="AU112" s="1048">
        <f>+'3.1ผลงานคณะ'!AU122</f>
        <v>0</v>
      </c>
      <c r="AV112" s="1048">
        <f>+'3.1ผลงานคณะ'!AV122</f>
        <v>0</v>
      </c>
      <c r="AW112" s="1048">
        <f>+'3.1ผลงานคณะ'!AW122</f>
        <v>0</v>
      </c>
      <c r="AX112" s="1048">
        <f>+'3.1ผลงานคณะ'!AX122</f>
        <v>0</v>
      </c>
      <c r="AY112" s="1048">
        <f>+'3.1ผลงานคณะ'!AY122</f>
        <v>0</v>
      </c>
      <c r="AZ112" s="1048">
        <f>+'3.1ผลงานคณะ'!AZ122</f>
        <v>0</v>
      </c>
      <c r="BA112" s="1048">
        <f>+'3.1ผลงานคณะ'!BA122</f>
        <v>0</v>
      </c>
      <c r="BB112" s="1048">
        <f>+'3.1ผลงานคณะ'!BB122</f>
        <v>0</v>
      </c>
      <c r="BC112" s="1048">
        <f>+'3.1ผลงานคณะ'!BC122</f>
        <v>0</v>
      </c>
      <c r="BD112" s="1048">
        <f>+'3.1ผลงานคณะ'!BD122</f>
        <v>0</v>
      </c>
      <c r="BE112" s="1048">
        <f>+'3.1ผลงานคณะ'!BE122</f>
        <v>0</v>
      </c>
      <c r="BF112" s="1048">
        <f>+'3.1ผลงานคณะ'!BF122</f>
        <v>0</v>
      </c>
      <c r="BG112" s="1048">
        <f>+'3.1ผลงานคณะ'!BG122</f>
        <v>0</v>
      </c>
      <c r="BH112" s="1048">
        <f>+'3.1ผลงานคณะ'!BH122</f>
        <v>0</v>
      </c>
      <c r="BI112" s="1048">
        <f>+'3.1ผลงานคณะ'!BI122</f>
        <v>0</v>
      </c>
      <c r="BJ112" s="1048">
        <f>+'3.1ผลงานคณะ'!BJ122</f>
        <v>0</v>
      </c>
      <c r="BK112" s="1048">
        <f>+'3.1ผลงานคณะ'!BK122</f>
        <v>0</v>
      </c>
      <c r="BL112" s="669"/>
      <c r="BM112" s="1190">
        <f>+SUM(F112,K112,T112,Y112,AD112,AI112,AN112,AS112,AX112,BC112,BH112)</f>
        <v>1</v>
      </c>
      <c r="BN112" s="657"/>
      <c r="BO112" s="669"/>
      <c r="BP112" s="669"/>
      <c r="BQ112" s="151"/>
      <c r="BR112" s="153"/>
      <c r="BS112" s="153"/>
      <c r="BT112" s="153"/>
      <c r="BU112" s="153"/>
      <c r="BV112" s="153"/>
      <c r="BW112" s="153"/>
      <c r="BX112" s="153"/>
      <c r="BY112" s="153"/>
      <c r="BZ112" s="153"/>
      <c r="CA112" s="153"/>
      <c r="CB112" s="153"/>
      <c r="CC112" s="153"/>
      <c r="CD112" s="153"/>
      <c r="CE112" s="153"/>
      <c r="CF112" s="153"/>
      <c r="CG112" s="153"/>
      <c r="CH112" s="153"/>
      <c r="CI112" s="153"/>
      <c r="CJ112" s="153"/>
      <c r="CK112" s="153"/>
      <c r="CL112" s="153"/>
      <c r="CM112" s="153"/>
      <c r="CN112" s="153"/>
      <c r="CO112" s="153"/>
      <c r="CP112" s="153"/>
      <c r="CQ112" s="153"/>
      <c r="CR112" s="153"/>
      <c r="CS112" s="153"/>
      <c r="CT112" s="153"/>
      <c r="CU112" s="153"/>
      <c r="CV112" s="153"/>
      <c r="CW112" s="153"/>
      <c r="CX112" s="153"/>
      <c r="CY112" s="153"/>
      <c r="CZ112" s="153"/>
      <c r="DA112" s="153"/>
      <c r="DB112" s="153"/>
      <c r="DC112" s="153"/>
      <c r="DD112" s="153"/>
      <c r="DE112" s="153"/>
      <c r="DF112" s="153"/>
      <c r="DG112" s="153"/>
      <c r="DH112" s="153"/>
      <c r="DI112" s="153"/>
      <c r="DJ112" s="153"/>
      <c r="DK112" s="153"/>
      <c r="DL112" s="153"/>
      <c r="DM112" s="153"/>
      <c r="DN112" s="153"/>
      <c r="DO112" s="153"/>
      <c r="DP112" s="153"/>
      <c r="DQ112" s="153"/>
      <c r="DR112" s="153"/>
      <c r="DS112" s="153"/>
      <c r="DT112" s="153"/>
      <c r="DU112" s="153"/>
      <c r="DV112" s="153"/>
      <c r="DW112" s="153"/>
      <c r="DX112" s="153"/>
      <c r="DY112" s="153"/>
      <c r="DZ112" s="153"/>
      <c r="EA112" s="153"/>
      <c r="EB112" s="153"/>
      <c r="EC112" s="153"/>
      <c r="ED112" s="153"/>
      <c r="EE112" s="153"/>
      <c r="EF112" s="153"/>
      <c r="EG112" s="153"/>
      <c r="EH112" s="153"/>
      <c r="EI112" s="153"/>
      <c r="EJ112" s="153"/>
      <c r="EK112" s="153"/>
      <c r="EL112" s="153"/>
      <c r="EM112" s="153"/>
      <c r="EN112" s="153"/>
      <c r="EO112" s="153"/>
      <c r="EP112" s="153"/>
      <c r="EQ112" s="153"/>
      <c r="ER112" s="153"/>
      <c r="ES112" s="153"/>
      <c r="ET112" s="153"/>
      <c r="EU112" s="153"/>
      <c r="EV112" s="153"/>
      <c r="EW112" s="153"/>
      <c r="EX112" s="153"/>
      <c r="EY112" s="153"/>
      <c r="EZ112" s="153"/>
      <c r="FA112" s="153"/>
      <c r="FB112" s="153"/>
      <c r="FC112" s="153"/>
      <c r="FD112" s="153"/>
      <c r="FE112" s="153"/>
      <c r="FF112" s="153"/>
      <c r="FG112" s="153"/>
      <c r="FH112" s="153"/>
      <c r="FI112" s="153"/>
      <c r="FJ112" s="153"/>
      <c r="FK112" s="153"/>
      <c r="FL112" s="153"/>
      <c r="FM112" s="153"/>
      <c r="FN112" s="153"/>
      <c r="FO112" s="153"/>
      <c r="FP112" s="153"/>
      <c r="FQ112" s="153"/>
      <c r="FR112" s="153"/>
      <c r="FS112" s="153"/>
      <c r="FT112" s="153"/>
      <c r="FU112" s="153"/>
      <c r="FV112" s="153"/>
      <c r="FW112" s="153"/>
      <c r="FX112" s="153"/>
      <c r="FY112" s="153"/>
      <c r="FZ112" s="153"/>
      <c r="GA112" s="153"/>
      <c r="GB112" s="153"/>
      <c r="GC112" s="153"/>
      <c r="GD112" s="153"/>
      <c r="GE112" s="153"/>
      <c r="GF112" s="153"/>
      <c r="GG112" s="153"/>
      <c r="GH112" s="153"/>
      <c r="GI112" s="153"/>
      <c r="GJ112" s="153"/>
      <c r="GK112" s="153"/>
      <c r="GL112" s="153"/>
      <c r="GM112" s="153"/>
      <c r="GN112" s="153"/>
      <c r="GO112" s="153"/>
      <c r="GP112" s="153"/>
      <c r="GQ112" s="153"/>
      <c r="GR112" s="153"/>
      <c r="GS112" s="153"/>
      <c r="GT112" s="153"/>
      <c r="GU112" s="153"/>
      <c r="GV112" s="153"/>
      <c r="GW112" s="153"/>
      <c r="GX112" s="153"/>
      <c r="GY112" s="153"/>
      <c r="GZ112" s="153"/>
      <c r="HA112" s="153"/>
      <c r="HB112" s="153"/>
      <c r="HC112" s="153"/>
      <c r="HD112" s="153"/>
      <c r="HE112" s="153"/>
      <c r="HF112" s="153"/>
      <c r="HG112" s="153"/>
      <c r="HH112" s="153"/>
      <c r="HI112" s="153"/>
      <c r="HJ112" s="153"/>
      <c r="HK112" s="153"/>
      <c r="HL112" s="153"/>
      <c r="HM112" s="153"/>
      <c r="HN112" s="153"/>
      <c r="HO112" s="153"/>
      <c r="HP112" s="153"/>
      <c r="HQ112" s="153"/>
      <c r="HR112" s="153"/>
      <c r="HS112" s="153"/>
      <c r="HT112" s="153"/>
      <c r="HU112" s="153"/>
      <c r="HV112" s="153"/>
      <c r="HW112" s="153"/>
      <c r="HX112" s="153"/>
      <c r="HY112" s="153"/>
      <c r="HZ112" s="153"/>
      <c r="IA112" s="153"/>
      <c r="IB112" s="153"/>
      <c r="IC112" s="153"/>
      <c r="ID112" s="153"/>
      <c r="IE112" s="153"/>
      <c r="IF112" s="153"/>
      <c r="IG112" s="153"/>
      <c r="IH112" s="153"/>
      <c r="II112" s="153"/>
      <c r="IJ112" s="153"/>
      <c r="IK112" s="153"/>
      <c r="IL112" s="153"/>
      <c r="IM112" s="153"/>
      <c r="IN112" s="153"/>
      <c r="IO112" s="153"/>
    </row>
    <row r="113" spans="1:249" s="154" customFormat="1" ht="30.75">
      <c r="A113" s="814"/>
      <c r="B113" s="1049"/>
      <c r="C113" s="152" t="s">
        <v>94</v>
      </c>
      <c r="D113" s="522"/>
      <c r="E113" s="523"/>
      <c r="F113" s="1048">
        <f>+'3.1ผลงานคณะ'!F123</f>
        <v>0</v>
      </c>
      <c r="G113" s="1048">
        <f>+'3.1ผลงานคณะ'!G123</f>
        <v>0</v>
      </c>
      <c r="H113" s="1048">
        <f>+'3.1ผลงานคณะ'!H123</f>
        <v>0</v>
      </c>
      <c r="I113" s="1048">
        <f>+'3.1ผลงานคณะ'!I123</f>
        <v>0</v>
      </c>
      <c r="J113" s="1048">
        <f>+'3.1ผลงานคณะ'!J123</f>
        <v>0</v>
      </c>
      <c r="K113" s="1048">
        <f>+'3.1ผลงานคณะ'!K123</f>
        <v>0</v>
      </c>
      <c r="L113" s="1048">
        <f>+'3.1ผลงานคณะ'!L123</f>
        <v>0</v>
      </c>
      <c r="M113" s="1048">
        <f>+'3.1ผลงานคณะ'!M123</f>
        <v>0</v>
      </c>
      <c r="N113" s="1048">
        <f>+'3.1ผลงานคณะ'!N123</f>
        <v>0</v>
      </c>
      <c r="O113" s="1048">
        <f>+'3.1ผลงานคณะ'!O123</f>
        <v>0</v>
      </c>
      <c r="P113" s="1048">
        <f>+'3.1ผลงานคณะ'!P123</f>
        <v>0</v>
      </c>
      <c r="Q113" s="1048">
        <f>+'3.1ผลงานคณะ'!Q123</f>
        <v>0</v>
      </c>
      <c r="R113" s="1048">
        <f>+'3.1ผลงานคณะ'!R123</f>
        <v>0</v>
      </c>
      <c r="S113" s="1048">
        <f>+'3.1ผลงานคณะ'!S123</f>
        <v>0</v>
      </c>
      <c r="T113" s="1048">
        <f>+'3.1ผลงานคณะ'!T123</f>
        <v>0</v>
      </c>
      <c r="U113" s="1048">
        <f>+'3.1ผลงานคณะ'!U123</f>
        <v>0</v>
      </c>
      <c r="V113" s="1048">
        <f>+'3.1ผลงานคณะ'!V123</f>
        <v>0</v>
      </c>
      <c r="W113" s="1048">
        <f>+'3.1ผลงานคณะ'!W123</f>
        <v>0</v>
      </c>
      <c r="X113" s="1048">
        <f>+'3.1ผลงานคณะ'!X123</f>
        <v>0</v>
      </c>
      <c r="Y113" s="1048">
        <f>+'3.1ผลงานคณะ'!Y123</f>
        <v>0</v>
      </c>
      <c r="Z113" s="1048">
        <f>+'3.1ผลงานคณะ'!Z123</f>
        <v>0</v>
      </c>
      <c r="AA113" s="1048">
        <f>+'3.1ผลงานคณะ'!AA123</f>
        <v>0</v>
      </c>
      <c r="AB113" s="1048">
        <f>+'3.1ผลงานคณะ'!AB123</f>
        <v>0</v>
      </c>
      <c r="AC113" s="1048">
        <f>+'3.1ผลงานคณะ'!AC123</f>
        <v>0</v>
      </c>
      <c r="AD113" s="1048">
        <f>+'3.1ผลงานคณะ'!AD123</f>
        <v>0</v>
      </c>
      <c r="AE113" s="1048">
        <f>+'3.1ผลงานคณะ'!AE123</f>
        <v>0</v>
      </c>
      <c r="AF113" s="1048">
        <f>+'3.1ผลงานคณะ'!AF123</f>
        <v>0</v>
      </c>
      <c r="AG113" s="1048">
        <f>+'3.1ผลงานคณะ'!AG123</f>
        <v>0</v>
      </c>
      <c r="AH113" s="1048">
        <f>+'3.1ผลงานคณะ'!AH123</f>
        <v>0</v>
      </c>
      <c r="AI113" s="1048">
        <f>+'3.1ผลงานคณะ'!AI123</f>
        <v>0</v>
      </c>
      <c r="AJ113" s="1048">
        <f>+'3.1ผลงานคณะ'!AJ123</f>
        <v>0</v>
      </c>
      <c r="AK113" s="1048">
        <f>+'3.1ผลงานคณะ'!AK123</f>
        <v>0</v>
      </c>
      <c r="AL113" s="1048">
        <f>+'3.1ผลงานคณะ'!AL123</f>
        <v>0</v>
      </c>
      <c r="AM113" s="1048">
        <f>+'3.1ผลงานคณะ'!AM123</f>
        <v>0</v>
      </c>
      <c r="AN113" s="1048">
        <f>+'3.1ผลงานคณะ'!AN123</f>
        <v>0.8</v>
      </c>
      <c r="AO113" s="1048">
        <f>+'3.1ผลงานคณะ'!AO123</f>
        <v>0</v>
      </c>
      <c r="AP113" s="1048">
        <f>+'3.1ผลงานคณะ'!AP123</f>
        <v>0</v>
      </c>
      <c r="AQ113" s="1048">
        <f>+'3.1ผลงานคณะ'!AQ123</f>
        <v>0</v>
      </c>
      <c r="AR113" s="1048">
        <f>+'3.1ผลงานคณะ'!AR123</f>
        <v>0</v>
      </c>
      <c r="AS113" s="1048">
        <f>+'3.1ผลงานคณะ'!AS123</f>
        <v>0</v>
      </c>
      <c r="AT113" s="1048">
        <f>+'3.1ผลงานคณะ'!AT123</f>
        <v>0</v>
      </c>
      <c r="AU113" s="1048">
        <f>+'3.1ผลงานคณะ'!AU123</f>
        <v>0</v>
      </c>
      <c r="AV113" s="1048">
        <f>+'3.1ผลงานคณะ'!AV123</f>
        <v>0</v>
      </c>
      <c r="AW113" s="1048">
        <f>+'3.1ผลงานคณะ'!AW123</f>
        <v>0</v>
      </c>
      <c r="AX113" s="1048">
        <f>+'3.1ผลงานคณะ'!AX123</f>
        <v>0</v>
      </c>
      <c r="AY113" s="1048">
        <f>+'3.1ผลงานคณะ'!AY123</f>
        <v>0</v>
      </c>
      <c r="AZ113" s="1048">
        <f>+'3.1ผลงานคณะ'!AZ123</f>
        <v>0</v>
      </c>
      <c r="BA113" s="1048">
        <f>+'3.1ผลงานคณะ'!BA123</f>
        <v>0</v>
      </c>
      <c r="BB113" s="1048">
        <f>+'3.1ผลงานคณะ'!BB123</f>
        <v>0</v>
      </c>
      <c r="BC113" s="1048">
        <f>+'3.1ผลงานคณะ'!BC123</f>
        <v>0</v>
      </c>
      <c r="BD113" s="1048">
        <f>+'3.1ผลงานคณะ'!BD123</f>
        <v>0</v>
      </c>
      <c r="BE113" s="1048">
        <f>+'3.1ผลงานคณะ'!BE123</f>
        <v>0</v>
      </c>
      <c r="BF113" s="1048">
        <f>+'3.1ผลงานคณะ'!BF123</f>
        <v>0</v>
      </c>
      <c r="BG113" s="1048">
        <f>+'3.1ผลงานคณะ'!BG123</f>
        <v>0</v>
      </c>
      <c r="BH113" s="1048">
        <f>+'3.1ผลงานคณะ'!BH123</f>
        <v>0</v>
      </c>
      <c r="BI113" s="1048">
        <f>+'3.1ผลงานคณะ'!BI123</f>
        <v>0</v>
      </c>
      <c r="BJ113" s="1048">
        <f>+'3.1ผลงานคณะ'!BJ123</f>
        <v>0</v>
      </c>
      <c r="BK113" s="1048">
        <f>+'3.1ผลงานคณะ'!BK123</f>
        <v>0</v>
      </c>
      <c r="BL113" s="669"/>
      <c r="BM113" s="216">
        <f>+BM112*0.8</f>
        <v>0.8</v>
      </c>
      <c r="BN113" s="657"/>
      <c r="BO113" s="669"/>
      <c r="BP113" s="669"/>
      <c r="BQ113" s="151"/>
      <c r="BR113" s="153"/>
      <c r="BS113" s="153"/>
      <c r="BT113" s="153"/>
      <c r="BU113" s="153"/>
      <c r="BV113" s="153"/>
      <c r="BW113" s="153"/>
      <c r="BX113" s="153"/>
      <c r="BY113" s="153"/>
      <c r="BZ113" s="153"/>
      <c r="CA113" s="153"/>
      <c r="CB113" s="153"/>
      <c r="CC113" s="153"/>
      <c r="CD113" s="153"/>
      <c r="CE113" s="153"/>
      <c r="CF113" s="153"/>
      <c r="CG113" s="153"/>
      <c r="CH113" s="153"/>
      <c r="CI113" s="153"/>
      <c r="CJ113" s="153"/>
      <c r="CK113" s="153"/>
      <c r="CL113" s="153"/>
      <c r="CM113" s="153"/>
      <c r="CN113" s="153"/>
      <c r="CO113" s="153"/>
      <c r="CP113" s="153"/>
      <c r="CQ113" s="153"/>
      <c r="CR113" s="153"/>
      <c r="CS113" s="153"/>
      <c r="CT113" s="153"/>
      <c r="CU113" s="153"/>
      <c r="CV113" s="153"/>
      <c r="CW113" s="153"/>
      <c r="CX113" s="153"/>
      <c r="CY113" s="153"/>
      <c r="CZ113" s="153"/>
      <c r="DA113" s="153"/>
      <c r="DB113" s="153"/>
      <c r="DC113" s="153"/>
      <c r="DD113" s="153"/>
      <c r="DE113" s="153"/>
      <c r="DF113" s="153"/>
      <c r="DG113" s="153"/>
      <c r="DH113" s="153"/>
      <c r="DI113" s="153"/>
      <c r="DJ113" s="153"/>
      <c r="DK113" s="153"/>
      <c r="DL113" s="153"/>
      <c r="DM113" s="153"/>
      <c r="DN113" s="153"/>
      <c r="DO113" s="153"/>
      <c r="DP113" s="153"/>
      <c r="DQ113" s="153"/>
      <c r="DR113" s="153"/>
      <c r="DS113" s="153"/>
      <c r="DT113" s="153"/>
      <c r="DU113" s="153"/>
      <c r="DV113" s="153"/>
      <c r="DW113" s="153"/>
      <c r="DX113" s="153"/>
      <c r="DY113" s="153"/>
      <c r="DZ113" s="153"/>
      <c r="EA113" s="153"/>
      <c r="EB113" s="153"/>
      <c r="EC113" s="153"/>
      <c r="ED113" s="153"/>
      <c r="EE113" s="153"/>
      <c r="EF113" s="153"/>
      <c r="EG113" s="153"/>
      <c r="EH113" s="153"/>
      <c r="EI113" s="153"/>
      <c r="EJ113" s="153"/>
      <c r="EK113" s="153"/>
      <c r="EL113" s="153"/>
      <c r="EM113" s="153"/>
      <c r="EN113" s="153"/>
      <c r="EO113" s="153"/>
      <c r="EP113" s="153"/>
      <c r="EQ113" s="153"/>
      <c r="ER113" s="153"/>
      <c r="ES113" s="153"/>
      <c r="ET113" s="153"/>
      <c r="EU113" s="153"/>
      <c r="EV113" s="153"/>
      <c r="EW113" s="153"/>
      <c r="EX113" s="153"/>
      <c r="EY113" s="153"/>
      <c r="EZ113" s="153"/>
      <c r="FA113" s="153"/>
      <c r="FB113" s="153"/>
      <c r="FC113" s="153"/>
      <c r="FD113" s="153"/>
      <c r="FE113" s="153"/>
      <c r="FF113" s="153"/>
      <c r="FG113" s="153"/>
      <c r="FH113" s="153"/>
      <c r="FI113" s="153"/>
      <c r="FJ113" s="153"/>
      <c r="FK113" s="153"/>
      <c r="FL113" s="153"/>
      <c r="FM113" s="153"/>
      <c r="FN113" s="153"/>
      <c r="FO113" s="153"/>
      <c r="FP113" s="153"/>
      <c r="FQ113" s="153"/>
      <c r="FR113" s="153"/>
      <c r="FS113" s="153"/>
      <c r="FT113" s="153"/>
      <c r="FU113" s="153"/>
      <c r="FV113" s="153"/>
      <c r="FW113" s="153"/>
      <c r="FX113" s="153"/>
      <c r="FY113" s="153"/>
      <c r="FZ113" s="153"/>
      <c r="GA113" s="153"/>
      <c r="GB113" s="153"/>
      <c r="GC113" s="153"/>
      <c r="GD113" s="153"/>
      <c r="GE113" s="153"/>
      <c r="GF113" s="153"/>
      <c r="GG113" s="153"/>
      <c r="GH113" s="153"/>
      <c r="GI113" s="153"/>
      <c r="GJ113" s="153"/>
      <c r="GK113" s="153"/>
      <c r="GL113" s="153"/>
      <c r="GM113" s="153"/>
      <c r="GN113" s="153"/>
      <c r="GO113" s="153"/>
      <c r="GP113" s="153"/>
      <c r="GQ113" s="153"/>
      <c r="GR113" s="153"/>
      <c r="GS113" s="153"/>
      <c r="GT113" s="153"/>
      <c r="GU113" s="153"/>
      <c r="GV113" s="153"/>
      <c r="GW113" s="153"/>
      <c r="GX113" s="153"/>
      <c r="GY113" s="153"/>
      <c r="GZ113" s="153"/>
      <c r="HA113" s="153"/>
      <c r="HB113" s="153"/>
      <c r="HC113" s="153"/>
      <c r="HD113" s="153"/>
      <c r="HE113" s="153"/>
      <c r="HF113" s="153"/>
      <c r="HG113" s="153"/>
      <c r="HH113" s="153"/>
      <c r="HI113" s="153"/>
      <c r="HJ113" s="153"/>
      <c r="HK113" s="153"/>
      <c r="HL113" s="153"/>
      <c r="HM113" s="153"/>
      <c r="HN113" s="153"/>
      <c r="HO113" s="153"/>
      <c r="HP113" s="153"/>
      <c r="HQ113" s="153"/>
      <c r="HR113" s="153"/>
      <c r="HS113" s="153"/>
      <c r="HT113" s="153"/>
      <c r="HU113" s="153"/>
      <c r="HV113" s="153"/>
      <c r="HW113" s="153"/>
      <c r="HX113" s="153"/>
      <c r="HY113" s="153"/>
      <c r="HZ113" s="153"/>
      <c r="IA113" s="153"/>
      <c r="IB113" s="153"/>
      <c r="IC113" s="153"/>
      <c r="ID113" s="153"/>
      <c r="IE113" s="153"/>
      <c r="IF113" s="153"/>
      <c r="IG113" s="153"/>
      <c r="IH113" s="153"/>
      <c r="II113" s="153"/>
      <c r="IJ113" s="153"/>
      <c r="IK113" s="153"/>
      <c r="IL113" s="153"/>
      <c r="IM113" s="153"/>
      <c r="IN113" s="153"/>
      <c r="IO113" s="153"/>
    </row>
    <row r="114" spans="1:249" s="154" customFormat="1" ht="48">
      <c r="A114" s="814"/>
      <c r="B114" s="1049"/>
      <c r="C114" s="820" t="s">
        <v>107</v>
      </c>
      <c r="D114" s="522"/>
      <c r="E114" s="523" t="s">
        <v>181</v>
      </c>
      <c r="F114" s="1048">
        <f>+'3.1ผลงานคณะ'!F124</f>
        <v>0</v>
      </c>
      <c r="G114" s="1048">
        <f>+'3.1ผลงานคณะ'!G124</f>
        <v>0</v>
      </c>
      <c r="H114" s="1048">
        <f>+'3.1ผลงานคณะ'!H124</f>
        <v>0</v>
      </c>
      <c r="I114" s="1048">
        <f>+'3.1ผลงานคณะ'!I124</f>
        <v>0</v>
      </c>
      <c r="J114" s="1048">
        <f>+'3.1ผลงานคณะ'!J124</f>
        <v>0</v>
      </c>
      <c r="K114" s="1048">
        <f>+'3.1ผลงานคณะ'!K124</f>
        <v>0</v>
      </c>
      <c r="L114" s="1048">
        <f>+'3.1ผลงานคณะ'!L124</f>
        <v>0</v>
      </c>
      <c r="M114" s="1048">
        <f>+'3.1ผลงานคณะ'!M124</f>
        <v>0</v>
      </c>
      <c r="N114" s="1048">
        <f>+'3.1ผลงานคณะ'!N124</f>
        <v>0</v>
      </c>
      <c r="O114" s="1048">
        <f>+'3.1ผลงานคณะ'!O124</f>
        <v>0</v>
      </c>
      <c r="P114" s="1048">
        <f>+'3.1ผลงานคณะ'!P124</f>
        <v>0</v>
      </c>
      <c r="Q114" s="1048">
        <f>+'3.1ผลงานคณะ'!Q124</f>
        <v>0</v>
      </c>
      <c r="R114" s="1048">
        <f>+'3.1ผลงานคณะ'!R124</f>
        <v>0</v>
      </c>
      <c r="S114" s="1048">
        <f>+'3.1ผลงานคณะ'!S124</f>
        <v>0</v>
      </c>
      <c r="T114" s="1048">
        <f>+'3.1ผลงานคณะ'!T124</f>
        <v>0</v>
      </c>
      <c r="U114" s="1048">
        <f>+'3.1ผลงานคณะ'!U124</f>
        <v>0</v>
      </c>
      <c r="V114" s="1048">
        <f>+'3.1ผลงานคณะ'!V124</f>
        <v>0</v>
      </c>
      <c r="W114" s="1048">
        <f>+'3.1ผลงานคณะ'!W124</f>
        <v>0</v>
      </c>
      <c r="X114" s="1048">
        <f>+'3.1ผลงานคณะ'!X124</f>
        <v>0</v>
      </c>
      <c r="Y114" s="1048">
        <f>+'3.1ผลงานคณะ'!Y124</f>
        <v>0</v>
      </c>
      <c r="Z114" s="1048">
        <f>+'3.1ผลงานคณะ'!Z124</f>
        <v>0</v>
      </c>
      <c r="AA114" s="1048">
        <f>+'3.1ผลงานคณะ'!AA124</f>
        <v>0</v>
      </c>
      <c r="AB114" s="1048">
        <f>+'3.1ผลงานคณะ'!AB124</f>
        <v>0</v>
      </c>
      <c r="AC114" s="1048">
        <f>+'3.1ผลงานคณะ'!AC124</f>
        <v>0</v>
      </c>
      <c r="AD114" s="1048">
        <f>+'3.1ผลงานคณะ'!AD124</f>
        <v>0</v>
      </c>
      <c r="AE114" s="1048">
        <f>+'3.1ผลงานคณะ'!AE124</f>
        <v>0</v>
      </c>
      <c r="AF114" s="1048">
        <f>+'3.1ผลงานคณะ'!AF124</f>
        <v>0</v>
      </c>
      <c r="AG114" s="1048">
        <f>+'3.1ผลงานคณะ'!AG124</f>
        <v>0</v>
      </c>
      <c r="AH114" s="1048">
        <f>+'3.1ผลงานคณะ'!AH124</f>
        <v>0</v>
      </c>
      <c r="AI114" s="1048">
        <f>+'3.1ผลงานคณะ'!AI124</f>
        <v>0</v>
      </c>
      <c r="AJ114" s="1048">
        <f>+'3.1ผลงานคณะ'!AJ124</f>
        <v>0</v>
      </c>
      <c r="AK114" s="1048">
        <f>+'3.1ผลงานคณะ'!AK124</f>
        <v>0</v>
      </c>
      <c r="AL114" s="1048">
        <f>+'3.1ผลงานคณะ'!AL124</f>
        <v>0</v>
      </c>
      <c r="AM114" s="1048">
        <f>+'3.1ผลงานคณะ'!AM124</f>
        <v>0</v>
      </c>
      <c r="AN114" s="1083">
        <f>+'3.1ผลงานคณะ'!AN124</f>
        <v>4</v>
      </c>
      <c r="AO114" s="1048">
        <f>+'3.1ผลงานคณะ'!AO124</f>
        <v>0</v>
      </c>
      <c r="AP114" s="1048">
        <f>+'3.1ผลงานคณะ'!AP124</f>
        <v>0</v>
      </c>
      <c r="AQ114" s="1048">
        <f>+'3.1ผลงานคณะ'!AQ124</f>
        <v>0</v>
      </c>
      <c r="AR114" s="1048">
        <f>+'3.1ผลงานคณะ'!AR124</f>
        <v>0</v>
      </c>
      <c r="AS114" s="1048">
        <f>+'3.1ผลงานคณะ'!AS124</f>
        <v>0</v>
      </c>
      <c r="AT114" s="1048">
        <f>+'3.1ผลงานคณะ'!AT124</f>
        <v>0</v>
      </c>
      <c r="AU114" s="1048">
        <f>+'3.1ผลงานคณะ'!AU124</f>
        <v>0</v>
      </c>
      <c r="AV114" s="1048">
        <f>+'3.1ผลงานคณะ'!AV124</f>
        <v>0</v>
      </c>
      <c r="AW114" s="1048">
        <f>+'3.1ผลงานคณะ'!AW124</f>
        <v>0</v>
      </c>
      <c r="AX114" s="1048">
        <f>+'3.1ผลงานคณะ'!AX124</f>
        <v>0</v>
      </c>
      <c r="AY114" s="1048">
        <f>+'3.1ผลงานคณะ'!AY124</f>
        <v>0</v>
      </c>
      <c r="AZ114" s="1048">
        <f>+'3.1ผลงานคณะ'!AZ124</f>
        <v>0</v>
      </c>
      <c r="BA114" s="1048">
        <f>+'3.1ผลงานคณะ'!BA124</f>
        <v>0</v>
      </c>
      <c r="BB114" s="1048">
        <f>+'3.1ผลงานคณะ'!BB124</f>
        <v>0</v>
      </c>
      <c r="BC114" s="1048">
        <f>+'3.1ผลงานคณะ'!BC124</f>
        <v>0</v>
      </c>
      <c r="BD114" s="1048">
        <f>+'3.1ผลงานคณะ'!BD124</f>
        <v>0</v>
      </c>
      <c r="BE114" s="1048">
        <f>+'3.1ผลงานคณะ'!BE124</f>
        <v>0</v>
      </c>
      <c r="BF114" s="1048">
        <f>+'3.1ผลงานคณะ'!BF124</f>
        <v>0</v>
      </c>
      <c r="BG114" s="1048">
        <f>+'3.1ผลงานคณะ'!BG124</f>
        <v>0</v>
      </c>
      <c r="BH114" s="1048">
        <f>+'3.1ผลงานคณะ'!BH124</f>
        <v>0</v>
      </c>
      <c r="BI114" s="1048">
        <f>+'3.1ผลงานคณะ'!BI124</f>
        <v>0</v>
      </c>
      <c r="BJ114" s="1048">
        <f>+'3.1ผลงานคณะ'!BJ124</f>
        <v>0</v>
      </c>
      <c r="BK114" s="1048">
        <f>+'3.1ผลงานคณะ'!BK124</f>
        <v>0</v>
      </c>
      <c r="BL114" s="669"/>
      <c r="BM114" s="1190">
        <f>+SUM(F114,K114,T114,Y114,AD114,AI114,AN114,AS114,AX114,BC114,BH114)</f>
        <v>4</v>
      </c>
      <c r="BN114" s="657"/>
      <c r="BO114" s="669"/>
      <c r="BP114" s="669"/>
      <c r="BQ114" s="151"/>
      <c r="BR114" s="153"/>
      <c r="BS114" s="153"/>
      <c r="BT114" s="153"/>
      <c r="BU114" s="153"/>
      <c r="BV114" s="153"/>
      <c r="BW114" s="153"/>
      <c r="BX114" s="153"/>
      <c r="BY114" s="153"/>
      <c r="BZ114" s="153"/>
      <c r="CA114" s="153"/>
      <c r="CB114" s="153"/>
      <c r="CC114" s="153"/>
      <c r="CD114" s="153"/>
      <c r="CE114" s="153"/>
      <c r="CF114" s="153"/>
      <c r="CG114" s="153"/>
      <c r="CH114" s="153"/>
      <c r="CI114" s="153"/>
      <c r="CJ114" s="153"/>
      <c r="CK114" s="153"/>
      <c r="CL114" s="153"/>
      <c r="CM114" s="153"/>
      <c r="CN114" s="153"/>
      <c r="CO114" s="153"/>
      <c r="CP114" s="153"/>
      <c r="CQ114" s="153"/>
      <c r="CR114" s="153"/>
      <c r="CS114" s="153"/>
      <c r="CT114" s="153"/>
      <c r="CU114" s="153"/>
      <c r="CV114" s="153"/>
      <c r="CW114" s="153"/>
      <c r="CX114" s="153"/>
      <c r="CY114" s="153"/>
      <c r="CZ114" s="153"/>
      <c r="DA114" s="153"/>
      <c r="DB114" s="153"/>
      <c r="DC114" s="153"/>
      <c r="DD114" s="153"/>
      <c r="DE114" s="153"/>
      <c r="DF114" s="153"/>
      <c r="DG114" s="153"/>
      <c r="DH114" s="153"/>
      <c r="DI114" s="153"/>
      <c r="DJ114" s="153"/>
      <c r="DK114" s="153"/>
      <c r="DL114" s="153"/>
      <c r="DM114" s="153"/>
      <c r="DN114" s="153"/>
      <c r="DO114" s="153"/>
      <c r="DP114" s="153"/>
      <c r="DQ114" s="153"/>
      <c r="DR114" s="153"/>
      <c r="DS114" s="153"/>
      <c r="DT114" s="153"/>
      <c r="DU114" s="153"/>
      <c r="DV114" s="153"/>
      <c r="DW114" s="153"/>
      <c r="DX114" s="153"/>
      <c r="DY114" s="153"/>
      <c r="DZ114" s="153"/>
      <c r="EA114" s="153"/>
      <c r="EB114" s="153"/>
      <c r="EC114" s="153"/>
      <c r="ED114" s="153"/>
      <c r="EE114" s="153"/>
      <c r="EF114" s="153"/>
      <c r="EG114" s="153"/>
      <c r="EH114" s="153"/>
      <c r="EI114" s="153"/>
      <c r="EJ114" s="153"/>
      <c r="EK114" s="153"/>
      <c r="EL114" s="153"/>
      <c r="EM114" s="153"/>
      <c r="EN114" s="153"/>
      <c r="EO114" s="153"/>
      <c r="EP114" s="153"/>
      <c r="EQ114" s="153"/>
      <c r="ER114" s="153"/>
      <c r="ES114" s="153"/>
      <c r="ET114" s="153"/>
      <c r="EU114" s="153"/>
      <c r="EV114" s="153"/>
      <c r="EW114" s="153"/>
      <c r="EX114" s="153"/>
      <c r="EY114" s="153"/>
      <c r="EZ114" s="153"/>
      <c r="FA114" s="153"/>
      <c r="FB114" s="153"/>
      <c r="FC114" s="153"/>
      <c r="FD114" s="153"/>
      <c r="FE114" s="153"/>
      <c r="FF114" s="153"/>
      <c r="FG114" s="153"/>
      <c r="FH114" s="153"/>
      <c r="FI114" s="153"/>
      <c r="FJ114" s="153"/>
      <c r="FK114" s="153"/>
      <c r="FL114" s="153"/>
      <c r="FM114" s="153"/>
      <c r="FN114" s="153"/>
      <c r="FO114" s="153"/>
      <c r="FP114" s="153"/>
      <c r="FQ114" s="153"/>
      <c r="FR114" s="153"/>
      <c r="FS114" s="153"/>
      <c r="FT114" s="153"/>
      <c r="FU114" s="153"/>
      <c r="FV114" s="153"/>
      <c r="FW114" s="153"/>
      <c r="FX114" s="153"/>
      <c r="FY114" s="153"/>
      <c r="FZ114" s="153"/>
      <c r="GA114" s="153"/>
      <c r="GB114" s="153"/>
      <c r="GC114" s="153"/>
      <c r="GD114" s="153"/>
      <c r="GE114" s="153"/>
      <c r="GF114" s="153"/>
      <c r="GG114" s="153"/>
      <c r="GH114" s="153"/>
      <c r="GI114" s="153"/>
      <c r="GJ114" s="153"/>
      <c r="GK114" s="153"/>
      <c r="GL114" s="153"/>
      <c r="GM114" s="153"/>
      <c r="GN114" s="153"/>
      <c r="GO114" s="153"/>
      <c r="GP114" s="153"/>
      <c r="GQ114" s="153"/>
      <c r="GR114" s="153"/>
      <c r="GS114" s="153"/>
      <c r="GT114" s="153"/>
      <c r="GU114" s="153"/>
      <c r="GV114" s="153"/>
      <c r="GW114" s="153"/>
      <c r="GX114" s="153"/>
      <c r="GY114" s="153"/>
      <c r="GZ114" s="153"/>
      <c r="HA114" s="153"/>
      <c r="HB114" s="153"/>
      <c r="HC114" s="153"/>
      <c r="HD114" s="153"/>
      <c r="HE114" s="153"/>
      <c r="HF114" s="153"/>
      <c r="HG114" s="153"/>
      <c r="HH114" s="153"/>
      <c r="HI114" s="153"/>
      <c r="HJ114" s="153"/>
      <c r="HK114" s="153"/>
      <c r="HL114" s="153"/>
      <c r="HM114" s="153"/>
      <c r="HN114" s="153"/>
      <c r="HO114" s="153"/>
      <c r="HP114" s="153"/>
      <c r="HQ114" s="153"/>
      <c r="HR114" s="153"/>
      <c r="HS114" s="153"/>
      <c r="HT114" s="153"/>
      <c r="HU114" s="153"/>
      <c r="HV114" s="153"/>
      <c r="HW114" s="153"/>
      <c r="HX114" s="153"/>
      <c r="HY114" s="153"/>
      <c r="HZ114" s="153"/>
      <c r="IA114" s="153"/>
      <c r="IB114" s="153"/>
      <c r="IC114" s="153"/>
      <c r="ID114" s="153"/>
      <c r="IE114" s="153"/>
      <c r="IF114" s="153"/>
      <c r="IG114" s="153"/>
      <c r="IH114" s="153"/>
      <c r="II114" s="153"/>
      <c r="IJ114" s="153"/>
      <c r="IK114" s="153"/>
      <c r="IL114" s="153"/>
      <c r="IM114" s="153"/>
      <c r="IN114" s="153"/>
      <c r="IO114" s="153"/>
    </row>
    <row r="115" spans="1:249" s="154" customFormat="1" ht="30.75">
      <c r="A115" s="814"/>
      <c r="B115" s="1049"/>
      <c r="C115" s="152" t="s">
        <v>94</v>
      </c>
      <c r="D115" s="522"/>
      <c r="E115" s="523"/>
      <c r="F115" s="1048">
        <f>+'3.1ผลงานคณะ'!F125</f>
        <v>0</v>
      </c>
      <c r="G115" s="1048">
        <f>+'3.1ผลงานคณะ'!G125</f>
        <v>0</v>
      </c>
      <c r="H115" s="1048">
        <f>+'3.1ผลงานคณะ'!H125</f>
        <v>0</v>
      </c>
      <c r="I115" s="1048">
        <f>+'3.1ผลงานคณะ'!I125</f>
        <v>0</v>
      </c>
      <c r="J115" s="1048">
        <f>+'3.1ผลงานคณะ'!J125</f>
        <v>0</v>
      </c>
      <c r="K115" s="1048">
        <f>+'3.1ผลงานคณะ'!K125</f>
        <v>0</v>
      </c>
      <c r="L115" s="1048">
        <f>+'3.1ผลงานคณะ'!L125</f>
        <v>0</v>
      </c>
      <c r="M115" s="1048">
        <f>+'3.1ผลงานคณะ'!M125</f>
        <v>0</v>
      </c>
      <c r="N115" s="1048">
        <f>+'3.1ผลงานคณะ'!N125</f>
        <v>0</v>
      </c>
      <c r="O115" s="1048">
        <f>+'3.1ผลงานคณะ'!O125</f>
        <v>0</v>
      </c>
      <c r="P115" s="1048">
        <f>+'3.1ผลงานคณะ'!P125</f>
        <v>0</v>
      </c>
      <c r="Q115" s="1048">
        <f>+'3.1ผลงานคณะ'!Q125</f>
        <v>0</v>
      </c>
      <c r="R115" s="1048">
        <f>+'3.1ผลงานคณะ'!R125</f>
        <v>0</v>
      </c>
      <c r="S115" s="1048">
        <f>+'3.1ผลงานคณะ'!S125</f>
        <v>0</v>
      </c>
      <c r="T115" s="1048">
        <f>+'3.1ผลงานคณะ'!T125</f>
        <v>0</v>
      </c>
      <c r="U115" s="1048">
        <f>+'3.1ผลงานคณะ'!U125</f>
        <v>0</v>
      </c>
      <c r="V115" s="1048">
        <f>+'3.1ผลงานคณะ'!V125</f>
        <v>0</v>
      </c>
      <c r="W115" s="1048">
        <f>+'3.1ผลงานคณะ'!W125</f>
        <v>0</v>
      </c>
      <c r="X115" s="1048">
        <f>+'3.1ผลงานคณะ'!X125</f>
        <v>0</v>
      </c>
      <c r="Y115" s="1048">
        <f>+'3.1ผลงานคณะ'!Y125</f>
        <v>0</v>
      </c>
      <c r="Z115" s="1048">
        <f>+'3.1ผลงานคณะ'!Z125</f>
        <v>0</v>
      </c>
      <c r="AA115" s="1048">
        <f>+'3.1ผลงานคณะ'!AA125</f>
        <v>0</v>
      </c>
      <c r="AB115" s="1048">
        <f>+'3.1ผลงานคณะ'!AB125</f>
        <v>0</v>
      </c>
      <c r="AC115" s="1048">
        <f>+'3.1ผลงานคณะ'!AC125</f>
        <v>0</v>
      </c>
      <c r="AD115" s="1048">
        <f>+'3.1ผลงานคณะ'!AD125</f>
        <v>0</v>
      </c>
      <c r="AE115" s="1048">
        <f>+'3.1ผลงานคณะ'!AE125</f>
        <v>0</v>
      </c>
      <c r="AF115" s="1048">
        <f>+'3.1ผลงานคณะ'!AF125</f>
        <v>0</v>
      </c>
      <c r="AG115" s="1048">
        <f>+'3.1ผลงานคณะ'!AG125</f>
        <v>0</v>
      </c>
      <c r="AH115" s="1048">
        <f>+'3.1ผลงานคณะ'!AH125</f>
        <v>0</v>
      </c>
      <c r="AI115" s="1048">
        <f>+'3.1ผลงานคณะ'!AI125</f>
        <v>0</v>
      </c>
      <c r="AJ115" s="1048">
        <f>+'3.1ผลงานคณะ'!AJ125</f>
        <v>0</v>
      </c>
      <c r="AK115" s="1048">
        <f>+'3.1ผลงานคณะ'!AK125</f>
        <v>0</v>
      </c>
      <c r="AL115" s="1048">
        <f>+'3.1ผลงานคณะ'!AL125</f>
        <v>0</v>
      </c>
      <c r="AM115" s="1048">
        <f>+'3.1ผลงานคณะ'!AM125</f>
        <v>0</v>
      </c>
      <c r="AN115" s="1048">
        <f>+'3.1ผลงานคณะ'!AN125</f>
        <v>4</v>
      </c>
      <c r="AO115" s="1048">
        <f>+'3.1ผลงานคณะ'!AO125</f>
        <v>0</v>
      </c>
      <c r="AP115" s="1048">
        <f>+'3.1ผลงานคณะ'!AP125</f>
        <v>0</v>
      </c>
      <c r="AQ115" s="1048">
        <f>+'3.1ผลงานคณะ'!AQ125</f>
        <v>0</v>
      </c>
      <c r="AR115" s="1048">
        <f>+'3.1ผลงานคณะ'!AR125</f>
        <v>0</v>
      </c>
      <c r="AS115" s="1048">
        <f>+'3.1ผลงานคณะ'!AS125</f>
        <v>0</v>
      </c>
      <c r="AT115" s="1048">
        <f>+'3.1ผลงานคณะ'!AT125</f>
        <v>0</v>
      </c>
      <c r="AU115" s="1048">
        <f>+'3.1ผลงานคณะ'!AU125</f>
        <v>0</v>
      </c>
      <c r="AV115" s="1048">
        <f>+'3.1ผลงานคณะ'!AV125</f>
        <v>0</v>
      </c>
      <c r="AW115" s="1048">
        <f>+'3.1ผลงานคณะ'!AW125</f>
        <v>0</v>
      </c>
      <c r="AX115" s="1048">
        <f>+'3.1ผลงานคณะ'!AX125</f>
        <v>0</v>
      </c>
      <c r="AY115" s="1048">
        <f>+'3.1ผลงานคณะ'!AY125</f>
        <v>0</v>
      </c>
      <c r="AZ115" s="1048">
        <f>+'3.1ผลงานคณะ'!AZ125</f>
        <v>0</v>
      </c>
      <c r="BA115" s="1048">
        <f>+'3.1ผลงานคณะ'!BA125</f>
        <v>0</v>
      </c>
      <c r="BB115" s="1048">
        <f>+'3.1ผลงานคณะ'!BB125</f>
        <v>0</v>
      </c>
      <c r="BC115" s="1048">
        <f>+'3.1ผลงานคณะ'!BC125</f>
        <v>0</v>
      </c>
      <c r="BD115" s="1048">
        <f>+'3.1ผลงานคณะ'!BD125</f>
        <v>0</v>
      </c>
      <c r="BE115" s="1048">
        <f>+'3.1ผลงานคณะ'!BE125</f>
        <v>0</v>
      </c>
      <c r="BF115" s="1048">
        <f>+'3.1ผลงานคณะ'!BF125</f>
        <v>0</v>
      </c>
      <c r="BG115" s="1048">
        <f>+'3.1ผลงานคณะ'!BG125</f>
        <v>0</v>
      </c>
      <c r="BH115" s="1048">
        <f>+'3.1ผลงานคณะ'!BH125</f>
        <v>0</v>
      </c>
      <c r="BI115" s="1048">
        <f>+'3.1ผลงานคณะ'!BI125</f>
        <v>0</v>
      </c>
      <c r="BJ115" s="1048">
        <f>+'3.1ผลงานคณะ'!BJ125</f>
        <v>0</v>
      </c>
      <c r="BK115" s="1048">
        <f>+'3.1ผลงานคณะ'!BK125</f>
        <v>0</v>
      </c>
      <c r="BL115" s="669"/>
      <c r="BM115" s="594">
        <f>+BM114*1</f>
        <v>4</v>
      </c>
      <c r="BN115" s="657"/>
      <c r="BO115" s="669"/>
      <c r="BP115" s="669"/>
      <c r="BQ115" s="151"/>
      <c r="BR115" s="153"/>
      <c r="BS115" s="153"/>
      <c r="BT115" s="153"/>
      <c r="BU115" s="153"/>
      <c r="BV115" s="153"/>
      <c r="BW115" s="153"/>
      <c r="BX115" s="153"/>
      <c r="BY115" s="153"/>
      <c r="BZ115" s="153"/>
      <c r="CA115" s="153"/>
      <c r="CB115" s="153"/>
      <c r="CC115" s="153"/>
      <c r="CD115" s="153"/>
      <c r="CE115" s="153"/>
      <c r="CF115" s="153"/>
      <c r="CG115" s="153"/>
      <c r="CH115" s="153"/>
      <c r="CI115" s="153"/>
      <c r="CJ115" s="153"/>
      <c r="CK115" s="153"/>
      <c r="CL115" s="153"/>
      <c r="CM115" s="153"/>
      <c r="CN115" s="153"/>
      <c r="CO115" s="153"/>
      <c r="CP115" s="153"/>
      <c r="CQ115" s="153"/>
      <c r="CR115" s="153"/>
      <c r="CS115" s="153"/>
      <c r="CT115" s="153"/>
      <c r="CU115" s="153"/>
      <c r="CV115" s="153"/>
      <c r="CW115" s="153"/>
      <c r="CX115" s="153"/>
      <c r="CY115" s="153"/>
      <c r="CZ115" s="153"/>
      <c r="DA115" s="153"/>
      <c r="DB115" s="153"/>
      <c r="DC115" s="153"/>
      <c r="DD115" s="153"/>
      <c r="DE115" s="153"/>
      <c r="DF115" s="153"/>
      <c r="DG115" s="153"/>
      <c r="DH115" s="153"/>
      <c r="DI115" s="153"/>
      <c r="DJ115" s="153"/>
      <c r="DK115" s="153"/>
      <c r="DL115" s="153"/>
      <c r="DM115" s="153"/>
      <c r="DN115" s="153"/>
      <c r="DO115" s="153"/>
      <c r="DP115" s="153"/>
      <c r="DQ115" s="153"/>
      <c r="DR115" s="153"/>
      <c r="DS115" s="153"/>
      <c r="DT115" s="153"/>
      <c r="DU115" s="153"/>
      <c r="DV115" s="153"/>
      <c r="DW115" s="153"/>
      <c r="DX115" s="153"/>
      <c r="DY115" s="153"/>
      <c r="DZ115" s="153"/>
      <c r="EA115" s="153"/>
      <c r="EB115" s="153"/>
      <c r="EC115" s="153"/>
      <c r="ED115" s="153"/>
      <c r="EE115" s="153"/>
      <c r="EF115" s="153"/>
      <c r="EG115" s="153"/>
      <c r="EH115" s="153"/>
      <c r="EI115" s="153"/>
      <c r="EJ115" s="153"/>
      <c r="EK115" s="153"/>
      <c r="EL115" s="153"/>
      <c r="EM115" s="153"/>
      <c r="EN115" s="153"/>
      <c r="EO115" s="153"/>
      <c r="EP115" s="153"/>
      <c r="EQ115" s="153"/>
      <c r="ER115" s="153"/>
      <c r="ES115" s="153"/>
      <c r="ET115" s="153"/>
      <c r="EU115" s="153"/>
      <c r="EV115" s="153"/>
      <c r="EW115" s="153"/>
      <c r="EX115" s="153"/>
      <c r="EY115" s="153"/>
      <c r="EZ115" s="153"/>
      <c r="FA115" s="153"/>
      <c r="FB115" s="153"/>
      <c r="FC115" s="153"/>
      <c r="FD115" s="153"/>
      <c r="FE115" s="153"/>
      <c r="FF115" s="153"/>
      <c r="FG115" s="153"/>
      <c r="FH115" s="153"/>
      <c r="FI115" s="153"/>
      <c r="FJ115" s="153"/>
      <c r="FK115" s="153"/>
      <c r="FL115" s="153"/>
      <c r="FM115" s="153"/>
      <c r="FN115" s="153"/>
      <c r="FO115" s="153"/>
      <c r="FP115" s="153"/>
      <c r="FQ115" s="153"/>
      <c r="FR115" s="153"/>
      <c r="FS115" s="153"/>
      <c r="FT115" s="153"/>
      <c r="FU115" s="153"/>
      <c r="FV115" s="153"/>
      <c r="FW115" s="153"/>
      <c r="FX115" s="153"/>
      <c r="FY115" s="153"/>
      <c r="FZ115" s="153"/>
      <c r="GA115" s="153"/>
      <c r="GB115" s="153"/>
      <c r="GC115" s="153"/>
      <c r="GD115" s="153"/>
      <c r="GE115" s="153"/>
      <c r="GF115" s="153"/>
      <c r="GG115" s="153"/>
      <c r="GH115" s="153"/>
      <c r="GI115" s="153"/>
      <c r="GJ115" s="153"/>
      <c r="GK115" s="153"/>
      <c r="GL115" s="153"/>
      <c r="GM115" s="153"/>
      <c r="GN115" s="153"/>
      <c r="GO115" s="153"/>
      <c r="GP115" s="153"/>
      <c r="GQ115" s="153"/>
      <c r="GR115" s="153"/>
      <c r="GS115" s="153"/>
      <c r="GT115" s="153"/>
      <c r="GU115" s="153"/>
      <c r="GV115" s="153"/>
      <c r="GW115" s="153"/>
      <c r="GX115" s="153"/>
      <c r="GY115" s="153"/>
      <c r="GZ115" s="153"/>
      <c r="HA115" s="153"/>
      <c r="HB115" s="153"/>
      <c r="HC115" s="153"/>
      <c r="HD115" s="153"/>
      <c r="HE115" s="153"/>
      <c r="HF115" s="153"/>
      <c r="HG115" s="153"/>
      <c r="HH115" s="153"/>
      <c r="HI115" s="153"/>
      <c r="HJ115" s="153"/>
      <c r="HK115" s="153"/>
      <c r="HL115" s="153"/>
      <c r="HM115" s="153"/>
      <c r="HN115" s="153"/>
      <c r="HO115" s="153"/>
      <c r="HP115" s="153"/>
      <c r="HQ115" s="153"/>
      <c r="HR115" s="153"/>
      <c r="HS115" s="153"/>
      <c r="HT115" s="153"/>
      <c r="HU115" s="153"/>
      <c r="HV115" s="153"/>
      <c r="HW115" s="153"/>
      <c r="HX115" s="153"/>
      <c r="HY115" s="153"/>
      <c r="HZ115" s="153"/>
      <c r="IA115" s="153"/>
      <c r="IB115" s="153"/>
      <c r="IC115" s="153"/>
      <c r="ID115" s="153"/>
      <c r="IE115" s="153"/>
      <c r="IF115" s="153"/>
      <c r="IG115" s="153"/>
      <c r="IH115" s="153"/>
      <c r="II115" s="153"/>
      <c r="IJ115" s="153"/>
      <c r="IK115" s="153"/>
      <c r="IL115" s="153"/>
      <c r="IM115" s="153"/>
      <c r="IN115" s="153"/>
      <c r="IO115" s="153"/>
    </row>
    <row r="116" spans="1:249" s="157" customFormat="1" ht="30.75">
      <c r="A116" s="814"/>
      <c r="B116" s="1054"/>
      <c r="C116" s="155" t="s">
        <v>48</v>
      </c>
      <c r="D116" s="525"/>
      <c r="E116" s="526"/>
      <c r="F116" s="1082">
        <f>+'3.1ผลงานคณะ'!F126</f>
        <v>0</v>
      </c>
      <c r="G116" s="1048">
        <f>+'3.1ผลงานคณะ'!G126</f>
        <v>0</v>
      </c>
      <c r="H116" s="1048">
        <f>+'3.1ผลงานคณะ'!H126</f>
        <v>0</v>
      </c>
      <c r="I116" s="1048">
        <f>+'3.1ผลงานคณะ'!I126</f>
        <v>0</v>
      </c>
      <c r="J116" s="1048">
        <f>+'3.1ผลงานคณะ'!J126</f>
        <v>0</v>
      </c>
      <c r="K116" s="1082">
        <f>+'3.1ผลงานคณะ'!K126</f>
        <v>1</v>
      </c>
      <c r="L116" s="1048">
        <f>+'3.1ผลงานคณะ'!L126</f>
        <v>0</v>
      </c>
      <c r="M116" s="1048">
        <f>+'3.1ผลงานคณะ'!M126</f>
        <v>0</v>
      </c>
      <c r="N116" s="1048">
        <f>+'3.1ผลงานคณะ'!N126</f>
        <v>0</v>
      </c>
      <c r="O116" s="1048">
        <f>+'3.1ผลงานคณะ'!O126</f>
        <v>0</v>
      </c>
      <c r="P116" s="1048">
        <f>+'3.1ผลงานคณะ'!P126</f>
        <v>0</v>
      </c>
      <c r="Q116" s="1048">
        <f>+'3.1ผลงานคณะ'!Q126</f>
        <v>0</v>
      </c>
      <c r="R116" s="1048">
        <f>+'3.1ผลงานคณะ'!R126</f>
        <v>0</v>
      </c>
      <c r="S116" s="1048">
        <f>+'3.1ผลงานคณะ'!S126</f>
        <v>0</v>
      </c>
      <c r="T116" s="1082">
        <f>+'3.1ผลงานคณะ'!T126</f>
        <v>0</v>
      </c>
      <c r="U116" s="1048">
        <f>+'3.1ผลงานคณะ'!U126</f>
        <v>0</v>
      </c>
      <c r="V116" s="1048">
        <f>+'3.1ผลงานคณะ'!V126</f>
        <v>0</v>
      </c>
      <c r="W116" s="1048">
        <f>+'3.1ผลงานคณะ'!W126</f>
        <v>0</v>
      </c>
      <c r="X116" s="1048">
        <f>+'3.1ผลงานคณะ'!X126</f>
        <v>0</v>
      </c>
      <c r="Y116" s="1048">
        <f>+'3.1ผลงานคณะ'!Y126</f>
        <v>0</v>
      </c>
      <c r="Z116" s="1048">
        <f>+'3.1ผลงานคณะ'!Z126</f>
        <v>0</v>
      </c>
      <c r="AA116" s="1048">
        <f>+'3.1ผลงานคณะ'!AA126</f>
        <v>0</v>
      </c>
      <c r="AB116" s="1048">
        <f>+'3.1ผลงานคณะ'!AB126</f>
        <v>0</v>
      </c>
      <c r="AC116" s="1048">
        <f>+'3.1ผลงานคณะ'!AC126</f>
        <v>0</v>
      </c>
      <c r="AD116" s="1048">
        <f>+'3.1ผลงานคณะ'!AD126</f>
        <v>0</v>
      </c>
      <c r="AE116" s="1048">
        <f>+'3.1ผลงานคณะ'!AE126</f>
        <v>0</v>
      </c>
      <c r="AF116" s="1048">
        <f>+'3.1ผลงานคณะ'!AF126</f>
        <v>0</v>
      </c>
      <c r="AG116" s="1048">
        <f>+'3.1ผลงานคณะ'!AG126</f>
        <v>0</v>
      </c>
      <c r="AH116" s="1048">
        <f>+'3.1ผลงานคณะ'!AH126</f>
        <v>0</v>
      </c>
      <c r="AI116" s="1083">
        <f>+'3.1ผลงานคณะ'!AI126</f>
        <v>0</v>
      </c>
      <c r="AJ116" s="1048">
        <f>+'3.1ผลงานคณะ'!AJ126</f>
        <v>0</v>
      </c>
      <c r="AK116" s="1048">
        <f>+'3.1ผลงานคณะ'!AK126</f>
        <v>0</v>
      </c>
      <c r="AL116" s="1048">
        <f>+'3.1ผลงานคณะ'!AL126</f>
        <v>0</v>
      </c>
      <c r="AM116" s="1048">
        <f>+'3.1ผลงานคณะ'!AM126</f>
        <v>0</v>
      </c>
      <c r="AN116" s="1083">
        <f>+'3.1ผลงานคณะ'!AN126</f>
        <v>0</v>
      </c>
      <c r="AO116" s="1048">
        <f>+'3.1ผลงานคณะ'!AO126</f>
        <v>0</v>
      </c>
      <c r="AP116" s="1048">
        <f>+'3.1ผลงานคณะ'!AP126</f>
        <v>0</v>
      </c>
      <c r="AQ116" s="1048">
        <f>+'3.1ผลงานคณะ'!AQ126</f>
        <v>0</v>
      </c>
      <c r="AR116" s="1048">
        <f>+'3.1ผลงานคณะ'!AR126</f>
        <v>0</v>
      </c>
      <c r="AS116" s="1048">
        <f>+'3.1ผลงานคณะ'!AS126</f>
        <v>0</v>
      </c>
      <c r="AT116" s="1048">
        <f>+'3.1ผลงานคณะ'!AT126</f>
        <v>0</v>
      </c>
      <c r="AU116" s="1048">
        <f>+'3.1ผลงานคณะ'!AU126</f>
        <v>0</v>
      </c>
      <c r="AV116" s="1048">
        <f>+'3.1ผลงานคณะ'!AV126</f>
        <v>0</v>
      </c>
      <c r="AW116" s="1048">
        <f>+'3.1ผลงานคณะ'!AW126</f>
        <v>0</v>
      </c>
      <c r="AX116" s="1083">
        <f>+'3.1ผลงานคณะ'!AX126</f>
        <v>0</v>
      </c>
      <c r="AY116" s="1048">
        <f>+'3.1ผลงานคณะ'!AY126</f>
        <v>0</v>
      </c>
      <c r="AZ116" s="1048">
        <f>+'3.1ผลงานคณะ'!AZ126</f>
        <v>0</v>
      </c>
      <c r="BA116" s="1048">
        <f>+'3.1ผลงานคณะ'!BA126</f>
        <v>0</v>
      </c>
      <c r="BB116" s="1048">
        <f>+'3.1ผลงานคณะ'!BB126</f>
        <v>0</v>
      </c>
      <c r="BC116" s="1083">
        <f>+'3.1ผลงานคณะ'!BC126</f>
        <v>0</v>
      </c>
      <c r="BD116" s="1048">
        <f>+'3.1ผลงานคณะ'!BD126</f>
        <v>0</v>
      </c>
      <c r="BE116" s="1048">
        <f>+'3.1ผลงานคณะ'!BE126</f>
        <v>0</v>
      </c>
      <c r="BF116" s="1048">
        <f>+'3.1ผลงานคณะ'!BF126</f>
        <v>0</v>
      </c>
      <c r="BG116" s="1048">
        <f>+'3.1ผลงานคณะ'!BG126</f>
        <v>0</v>
      </c>
      <c r="BH116" s="1083">
        <f>+'3.1ผลงานคณะ'!BH126</f>
        <v>0</v>
      </c>
      <c r="BI116" s="1048">
        <f>+'3.1ผลงานคณะ'!BI126</f>
        <v>0</v>
      </c>
      <c r="BJ116" s="1048">
        <f>+'3.1ผลงานคณะ'!BJ126</f>
        <v>0</v>
      </c>
      <c r="BK116" s="1048">
        <f>+'3.1ผลงานคณะ'!BK126</f>
        <v>0</v>
      </c>
      <c r="BL116" s="656"/>
      <c r="BM116" s="1113">
        <f>+BM117+BM118</f>
        <v>1</v>
      </c>
      <c r="BN116" s="657"/>
      <c r="BO116" s="656"/>
      <c r="BP116" s="656"/>
      <c r="BQ116" s="150"/>
      <c r="BR116" s="153"/>
      <c r="BS116" s="156"/>
      <c r="BT116" s="156"/>
      <c r="BU116" s="156"/>
      <c r="BV116" s="156"/>
      <c r="BW116" s="156"/>
      <c r="BX116" s="156"/>
      <c r="BY116" s="156"/>
      <c r="BZ116" s="156"/>
      <c r="CA116" s="156"/>
      <c r="CB116" s="156"/>
      <c r="CC116" s="156"/>
      <c r="CD116" s="156"/>
      <c r="CE116" s="156"/>
      <c r="CF116" s="156"/>
      <c r="CG116" s="156"/>
      <c r="CH116" s="156"/>
      <c r="CI116" s="156"/>
      <c r="CJ116" s="156"/>
      <c r="CK116" s="156"/>
      <c r="CL116" s="156"/>
      <c r="CM116" s="156"/>
      <c r="CN116" s="156"/>
      <c r="CO116" s="156"/>
      <c r="CP116" s="156"/>
      <c r="CQ116" s="156"/>
      <c r="CR116" s="156"/>
      <c r="CS116" s="156"/>
      <c r="CT116" s="156"/>
      <c r="CU116" s="156"/>
      <c r="CV116" s="156"/>
      <c r="CW116" s="156"/>
      <c r="CX116" s="156"/>
      <c r="CY116" s="156"/>
      <c r="CZ116" s="156"/>
      <c r="DA116" s="156"/>
      <c r="DB116" s="156"/>
      <c r="DC116" s="156"/>
      <c r="DD116" s="156"/>
      <c r="DE116" s="156"/>
      <c r="DF116" s="156"/>
      <c r="DG116" s="156"/>
      <c r="DH116" s="156"/>
      <c r="DI116" s="156"/>
      <c r="DJ116" s="156"/>
      <c r="DK116" s="156"/>
      <c r="DL116" s="156"/>
      <c r="DM116" s="156"/>
      <c r="DN116" s="156"/>
      <c r="DO116" s="156"/>
      <c r="DP116" s="156"/>
      <c r="DQ116" s="156"/>
      <c r="DR116" s="156"/>
      <c r="DS116" s="156"/>
      <c r="DT116" s="156"/>
      <c r="DU116" s="156"/>
      <c r="DV116" s="156"/>
      <c r="DW116" s="156"/>
      <c r="DX116" s="156"/>
      <c r="DY116" s="156"/>
      <c r="DZ116" s="156"/>
      <c r="EA116" s="156"/>
      <c r="EB116" s="156"/>
      <c r="EC116" s="156"/>
      <c r="ED116" s="156"/>
      <c r="EE116" s="156"/>
      <c r="EF116" s="156"/>
      <c r="EG116" s="156"/>
      <c r="EH116" s="156"/>
      <c r="EI116" s="156"/>
      <c r="EJ116" s="156"/>
      <c r="EK116" s="156"/>
      <c r="EL116" s="156"/>
      <c r="EM116" s="156"/>
      <c r="EN116" s="156"/>
      <c r="EO116" s="156"/>
      <c r="EP116" s="156"/>
      <c r="EQ116" s="156"/>
      <c r="ER116" s="156"/>
      <c r="ES116" s="156"/>
      <c r="ET116" s="156"/>
      <c r="EU116" s="156"/>
      <c r="EV116" s="156"/>
      <c r="EW116" s="156"/>
      <c r="EX116" s="156"/>
      <c r="EY116" s="156"/>
      <c r="EZ116" s="156"/>
      <c r="FA116" s="156"/>
      <c r="FB116" s="156"/>
      <c r="FC116" s="156"/>
      <c r="FD116" s="156"/>
      <c r="FE116" s="156"/>
      <c r="FF116" s="156"/>
      <c r="FG116" s="156"/>
      <c r="FH116" s="156"/>
      <c r="FI116" s="156"/>
      <c r="FJ116" s="156"/>
      <c r="FK116" s="156"/>
      <c r="FL116" s="156"/>
      <c r="FM116" s="156"/>
      <c r="FN116" s="156"/>
      <c r="FO116" s="156"/>
      <c r="FP116" s="156"/>
      <c r="FQ116" s="156"/>
      <c r="FR116" s="156"/>
      <c r="FS116" s="156"/>
      <c r="FT116" s="156"/>
      <c r="FU116" s="156"/>
      <c r="FV116" s="156"/>
      <c r="FW116" s="156"/>
      <c r="FX116" s="156"/>
      <c r="FY116" s="156"/>
      <c r="FZ116" s="156"/>
      <c r="GA116" s="156"/>
      <c r="GB116" s="156"/>
      <c r="GC116" s="156"/>
      <c r="GD116" s="156"/>
      <c r="GE116" s="156"/>
      <c r="GF116" s="156"/>
      <c r="GG116" s="156"/>
      <c r="GH116" s="156"/>
      <c r="GI116" s="156"/>
      <c r="GJ116" s="156"/>
      <c r="GK116" s="156"/>
      <c r="GL116" s="156"/>
      <c r="GM116" s="156"/>
      <c r="GN116" s="156"/>
      <c r="GO116" s="156"/>
      <c r="GP116" s="156"/>
      <c r="GQ116" s="156"/>
      <c r="GR116" s="156"/>
      <c r="GS116" s="156"/>
      <c r="GT116" s="156"/>
      <c r="GU116" s="156"/>
      <c r="GV116" s="156"/>
      <c r="GW116" s="156"/>
      <c r="GX116" s="156"/>
      <c r="GY116" s="156"/>
      <c r="GZ116" s="156"/>
      <c r="HA116" s="156"/>
      <c r="HB116" s="156"/>
      <c r="HC116" s="156"/>
      <c r="HD116" s="156"/>
      <c r="HE116" s="156"/>
      <c r="HF116" s="156"/>
      <c r="HG116" s="156"/>
      <c r="HH116" s="156"/>
      <c r="HI116" s="156"/>
      <c r="HJ116" s="156"/>
      <c r="HK116" s="156"/>
      <c r="HL116" s="156"/>
      <c r="HM116" s="156"/>
      <c r="HN116" s="156"/>
      <c r="HO116" s="156"/>
      <c r="HP116" s="156"/>
      <c r="HQ116" s="156"/>
      <c r="HR116" s="156"/>
      <c r="HS116" s="156"/>
      <c r="HT116" s="156"/>
      <c r="HU116" s="156"/>
      <c r="HV116" s="156"/>
      <c r="HW116" s="156"/>
      <c r="HX116" s="156"/>
      <c r="HY116" s="156"/>
      <c r="HZ116" s="156"/>
      <c r="IA116" s="156"/>
      <c r="IB116" s="156"/>
      <c r="IC116" s="156"/>
      <c r="ID116" s="156"/>
      <c r="IE116" s="156"/>
      <c r="IF116" s="156"/>
      <c r="IG116" s="156"/>
      <c r="IH116" s="156"/>
      <c r="II116" s="156"/>
      <c r="IJ116" s="156"/>
      <c r="IK116" s="156"/>
      <c r="IL116" s="156"/>
      <c r="IM116" s="156"/>
      <c r="IN116" s="156"/>
      <c r="IO116" s="156"/>
    </row>
    <row r="117" spans="1:249" s="159" customFormat="1" ht="30.75">
      <c r="A117" s="814"/>
      <c r="B117" s="1054"/>
      <c r="C117" s="1062" t="s">
        <v>455</v>
      </c>
      <c r="D117" s="525"/>
      <c r="E117" s="527"/>
      <c r="F117" s="1082">
        <f>+'3.1ผลงานคณะ'!F127</f>
        <v>0</v>
      </c>
      <c r="G117" s="1048">
        <f>+'3.1ผลงานคณะ'!G127</f>
        <v>0</v>
      </c>
      <c r="H117" s="1048">
        <f>+'3.1ผลงานคณะ'!H127</f>
        <v>0</v>
      </c>
      <c r="I117" s="1048">
        <f>+'3.1ผลงานคณะ'!I127</f>
        <v>0</v>
      </c>
      <c r="J117" s="1048">
        <f>+'3.1ผลงานคณะ'!J127</f>
        <v>0</v>
      </c>
      <c r="K117" s="1082">
        <f>+'3.1ผลงานคณะ'!K127</f>
        <v>0</v>
      </c>
      <c r="L117" s="1048">
        <f>+'3.1ผลงานคณะ'!L127</f>
        <v>0</v>
      </c>
      <c r="M117" s="1048">
        <f>+'3.1ผลงานคณะ'!M127</f>
        <v>0</v>
      </c>
      <c r="N117" s="1048">
        <f>+'3.1ผลงานคณะ'!N127</f>
        <v>0</v>
      </c>
      <c r="O117" s="1048">
        <f>+'3.1ผลงานคณะ'!O127</f>
        <v>0</v>
      </c>
      <c r="P117" s="1048">
        <f>+'3.1ผลงานคณะ'!P127</f>
        <v>0</v>
      </c>
      <c r="Q117" s="1048">
        <f>+'3.1ผลงานคณะ'!Q127</f>
        <v>0</v>
      </c>
      <c r="R117" s="1048">
        <f>+'3.1ผลงานคณะ'!R127</f>
        <v>0</v>
      </c>
      <c r="S117" s="1048">
        <f>+'3.1ผลงานคณะ'!S127</f>
        <v>0</v>
      </c>
      <c r="T117" s="1082">
        <f>+'3.1ผลงานคณะ'!T127</f>
        <v>0</v>
      </c>
      <c r="U117" s="1048">
        <f>+'3.1ผลงานคณะ'!U127</f>
        <v>0</v>
      </c>
      <c r="V117" s="1048">
        <f>+'3.1ผลงานคณะ'!V127</f>
        <v>0</v>
      </c>
      <c r="W117" s="1048">
        <f>+'3.1ผลงานคณะ'!W127</f>
        <v>0</v>
      </c>
      <c r="X117" s="1048">
        <f>+'3.1ผลงานคณะ'!X127</f>
        <v>0</v>
      </c>
      <c r="Y117" s="1048">
        <f>+'3.1ผลงานคณะ'!Y127</f>
        <v>0</v>
      </c>
      <c r="Z117" s="1048">
        <f>+'3.1ผลงานคณะ'!Z127</f>
        <v>0</v>
      </c>
      <c r="AA117" s="1048">
        <f>+'3.1ผลงานคณะ'!AA127</f>
        <v>0</v>
      </c>
      <c r="AB117" s="1048">
        <f>+'3.1ผลงานคณะ'!AB127</f>
        <v>0</v>
      </c>
      <c r="AC117" s="1048">
        <f>+'3.1ผลงานคณะ'!AC127</f>
        <v>0</v>
      </c>
      <c r="AD117" s="1048">
        <f>+'3.1ผลงานคณะ'!AD127</f>
        <v>0</v>
      </c>
      <c r="AE117" s="1048">
        <f>+'3.1ผลงานคณะ'!AE127</f>
        <v>0</v>
      </c>
      <c r="AF117" s="1048">
        <f>+'3.1ผลงานคณะ'!AF127</f>
        <v>0</v>
      </c>
      <c r="AG117" s="1048">
        <f>+'3.1ผลงานคณะ'!AG127</f>
        <v>0</v>
      </c>
      <c r="AH117" s="1048">
        <f>+'3.1ผลงานคณะ'!AH127</f>
        <v>0</v>
      </c>
      <c r="AI117" s="1083">
        <f>+'3.1ผลงานคณะ'!AI127</f>
        <v>0</v>
      </c>
      <c r="AJ117" s="1048">
        <f>+'3.1ผลงานคณะ'!AJ127</f>
        <v>0</v>
      </c>
      <c r="AK117" s="1048">
        <f>+'3.1ผลงานคณะ'!AK127</f>
        <v>0</v>
      </c>
      <c r="AL117" s="1048">
        <f>+'3.1ผลงานคณะ'!AL127</f>
        <v>0</v>
      </c>
      <c r="AM117" s="1048">
        <f>+'3.1ผลงานคณะ'!AM127</f>
        <v>0</v>
      </c>
      <c r="AN117" s="1083">
        <f>+'3.1ผลงานคณะ'!AN127</f>
        <v>0</v>
      </c>
      <c r="AO117" s="1048">
        <f>+'3.1ผลงานคณะ'!AO127</f>
        <v>0</v>
      </c>
      <c r="AP117" s="1048">
        <f>+'3.1ผลงานคณะ'!AP127</f>
        <v>0</v>
      </c>
      <c r="AQ117" s="1048">
        <f>+'3.1ผลงานคณะ'!AQ127</f>
        <v>0</v>
      </c>
      <c r="AR117" s="1048">
        <f>+'3.1ผลงานคณะ'!AR127</f>
        <v>0</v>
      </c>
      <c r="AS117" s="1048">
        <f>+'3.1ผลงานคณะ'!AS127</f>
        <v>0</v>
      </c>
      <c r="AT117" s="1048">
        <f>+'3.1ผลงานคณะ'!AT127</f>
        <v>0</v>
      </c>
      <c r="AU117" s="1048">
        <f>+'3.1ผลงานคณะ'!AU127</f>
        <v>0</v>
      </c>
      <c r="AV117" s="1048">
        <f>+'3.1ผลงานคณะ'!AV127</f>
        <v>0</v>
      </c>
      <c r="AW117" s="1048">
        <f>+'3.1ผลงานคณะ'!AW127</f>
        <v>0</v>
      </c>
      <c r="AX117" s="1083">
        <f>+'3.1ผลงานคณะ'!AX127</f>
        <v>0</v>
      </c>
      <c r="AY117" s="1048">
        <f>+'3.1ผลงานคณะ'!AY127</f>
        <v>0</v>
      </c>
      <c r="AZ117" s="1048">
        <f>+'3.1ผลงานคณะ'!AZ127</f>
        <v>0</v>
      </c>
      <c r="BA117" s="1048">
        <f>+'3.1ผลงานคณะ'!BA127</f>
        <v>0</v>
      </c>
      <c r="BB117" s="1048">
        <f>+'3.1ผลงานคณะ'!BB127</f>
        <v>0</v>
      </c>
      <c r="BC117" s="1083">
        <f>+'3.1ผลงานคณะ'!BC127</f>
        <v>0</v>
      </c>
      <c r="BD117" s="1048">
        <f>+'3.1ผลงานคณะ'!BD127</f>
        <v>0</v>
      </c>
      <c r="BE117" s="1048">
        <f>+'3.1ผลงานคณะ'!BE127</f>
        <v>0</v>
      </c>
      <c r="BF117" s="1048">
        <f>+'3.1ผลงานคณะ'!BF127</f>
        <v>0</v>
      </c>
      <c r="BG117" s="1048">
        <f>+'3.1ผลงานคณะ'!BG127</f>
        <v>0</v>
      </c>
      <c r="BH117" s="1083">
        <f>+'3.1ผลงานคณะ'!BH127</f>
        <v>0</v>
      </c>
      <c r="BI117" s="1048">
        <f>+'3.1ผลงานคณะ'!BI127</f>
        <v>0</v>
      </c>
      <c r="BJ117" s="1048">
        <f>+'3.1ผลงานคณะ'!BJ127</f>
        <v>0</v>
      </c>
      <c r="BK117" s="1048">
        <f>+'3.1ผลงานคณะ'!BK127</f>
        <v>0</v>
      </c>
      <c r="BL117" s="656"/>
      <c r="BM117" s="1192">
        <f>+SUM(F117,K117,T117,Y117,AD117,AI117,AN117,AS117,AX117,BC117,BH117)</f>
        <v>0</v>
      </c>
      <c r="BN117" s="657"/>
      <c r="BO117" s="578"/>
      <c r="BP117" s="656"/>
      <c r="BQ117" s="150"/>
      <c r="BR117" s="153"/>
      <c r="BS117" s="158"/>
      <c r="BT117" s="158"/>
      <c r="BU117" s="158"/>
      <c r="BV117" s="158"/>
      <c r="BW117" s="158"/>
      <c r="BX117" s="158"/>
      <c r="BY117" s="158"/>
      <c r="BZ117" s="158"/>
      <c r="CA117" s="158"/>
      <c r="CB117" s="158"/>
      <c r="CC117" s="158"/>
      <c r="CD117" s="158"/>
      <c r="CE117" s="158"/>
      <c r="CF117" s="158"/>
      <c r="CG117" s="158"/>
      <c r="CH117" s="158"/>
      <c r="CI117" s="158"/>
      <c r="CJ117" s="158"/>
      <c r="CK117" s="158"/>
      <c r="CL117" s="158"/>
      <c r="CM117" s="158"/>
      <c r="CN117" s="158"/>
      <c r="CO117" s="158"/>
      <c r="CP117" s="158"/>
      <c r="CQ117" s="158"/>
      <c r="CR117" s="158"/>
      <c r="CS117" s="158"/>
      <c r="CT117" s="158"/>
      <c r="CU117" s="158"/>
      <c r="CV117" s="158"/>
      <c r="CW117" s="158"/>
      <c r="CX117" s="158"/>
      <c r="CY117" s="158"/>
      <c r="CZ117" s="158"/>
      <c r="DA117" s="158"/>
      <c r="DB117" s="158"/>
      <c r="DC117" s="158"/>
      <c r="DD117" s="158"/>
      <c r="DE117" s="158"/>
      <c r="DF117" s="158"/>
      <c r="DG117" s="158"/>
      <c r="DH117" s="158"/>
      <c r="DI117" s="158"/>
      <c r="DJ117" s="158"/>
      <c r="DK117" s="158"/>
      <c r="DL117" s="158"/>
      <c r="DM117" s="158"/>
      <c r="DN117" s="158"/>
      <c r="DO117" s="158"/>
      <c r="DP117" s="158"/>
      <c r="DQ117" s="158"/>
      <c r="DR117" s="158"/>
      <c r="DS117" s="158"/>
      <c r="DT117" s="158"/>
      <c r="DU117" s="158"/>
      <c r="DV117" s="158"/>
      <c r="DW117" s="158"/>
      <c r="DX117" s="158"/>
      <c r="DY117" s="158"/>
      <c r="DZ117" s="158"/>
      <c r="EA117" s="158"/>
      <c r="EB117" s="158"/>
      <c r="EC117" s="158"/>
      <c r="ED117" s="158"/>
      <c r="EE117" s="158"/>
      <c r="EF117" s="158"/>
      <c r="EG117" s="158"/>
      <c r="EH117" s="158"/>
      <c r="EI117" s="158"/>
      <c r="EJ117" s="158"/>
      <c r="EK117" s="158"/>
      <c r="EL117" s="158"/>
      <c r="EM117" s="158"/>
      <c r="EN117" s="158"/>
      <c r="EO117" s="158"/>
      <c r="EP117" s="158"/>
      <c r="EQ117" s="158"/>
      <c r="ER117" s="158"/>
      <c r="ES117" s="158"/>
      <c r="ET117" s="158"/>
      <c r="EU117" s="158"/>
      <c r="EV117" s="158"/>
      <c r="EW117" s="158"/>
      <c r="EX117" s="158"/>
      <c r="EY117" s="158"/>
      <c r="EZ117" s="158"/>
      <c r="FA117" s="158"/>
      <c r="FB117" s="158"/>
      <c r="FC117" s="158"/>
      <c r="FD117" s="158"/>
      <c r="FE117" s="158"/>
      <c r="FF117" s="158"/>
      <c r="FG117" s="158"/>
      <c r="FH117" s="158"/>
      <c r="FI117" s="158"/>
      <c r="FJ117" s="158"/>
      <c r="FK117" s="158"/>
      <c r="FL117" s="158"/>
      <c r="FM117" s="158"/>
      <c r="FN117" s="158"/>
      <c r="FO117" s="158"/>
      <c r="FP117" s="158"/>
      <c r="FQ117" s="158"/>
      <c r="FR117" s="158"/>
      <c r="FS117" s="158"/>
      <c r="FT117" s="158"/>
      <c r="FU117" s="158"/>
      <c r="FV117" s="158"/>
      <c r="FW117" s="158"/>
      <c r="FX117" s="158"/>
      <c r="FY117" s="158"/>
      <c r="FZ117" s="158"/>
      <c r="GA117" s="158"/>
      <c r="GB117" s="158"/>
      <c r="GC117" s="158"/>
      <c r="GD117" s="158"/>
      <c r="GE117" s="158"/>
      <c r="GF117" s="158"/>
      <c r="GG117" s="158"/>
      <c r="GH117" s="158"/>
      <c r="GI117" s="158"/>
      <c r="GJ117" s="158"/>
      <c r="GK117" s="158"/>
      <c r="GL117" s="158"/>
      <c r="GM117" s="158"/>
      <c r="GN117" s="158"/>
      <c r="GO117" s="158"/>
      <c r="GP117" s="158"/>
      <c r="GQ117" s="158"/>
      <c r="GR117" s="158"/>
      <c r="GS117" s="158"/>
      <c r="GT117" s="158"/>
      <c r="GU117" s="158"/>
      <c r="GV117" s="158"/>
      <c r="GW117" s="158"/>
      <c r="GX117" s="158"/>
      <c r="GY117" s="158"/>
      <c r="GZ117" s="158"/>
      <c r="HA117" s="158"/>
      <c r="HB117" s="158"/>
      <c r="HC117" s="158"/>
      <c r="HD117" s="158"/>
      <c r="HE117" s="158"/>
      <c r="HF117" s="158"/>
      <c r="HG117" s="158"/>
      <c r="HH117" s="158"/>
      <c r="HI117" s="158"/>
      <c r="HJ117" s="158"/>
      <c r="HK117" s="158"/>
      <c r="HL117" s="158"/>
      <c r="HM117" s="158"/>
      <c r="HN117" s="158"/>
      <c r="HO117" s="158"/>
      <c r="HP117" s="158"/>
      <c r="HQ117" s="158"/>
      <c r="HR117" s="158"/>
      <c r="HS117" s="158"/>
      <c r="HT117" s="158"/>
      <c r="HU117" s="158"/>
      <c r="HV117" s="158"/>
      <c r="HW117" s="158"/>
      <c r="HX117" s="158"/>
      <c r="HY117" s="158"/>
      <c r="HZ117" s="158"/>
      <c r="IA117" s="158"/>
      <c r="IB117" s="158"/>
      <c r="IC117" s="158"/>
      <c r="ID117" s="158"/>
      <c r="IE117" s="158"/>
      <c r="IF117" s="158"/>
      <c r="IG117" s="158"/>
      <c r="IH117" s="158"/>
      <c r="II117" s="158"/>
      <c r="IJ117" s="158"/>
      <c r="IK117" s="158"/>
      <c r="IL117" s="158"/>
      <c r="IM117" s="158"/>
      <c r="IN117" s="158"/>
      <c r="IO117" s="158"/>
    </row>
    <row r="118" spans="1:249" s="159" customFormat="1" ht="30.75">
      <c r="A118" s="822"/>
      <c r="B118" s="1054"/>
      <c r="C118" s="1062" t="s">
        <v>456</v>
      </c>
      <c r="D118" s="525"/>
      <c r="E118" s="527"/>
      <c r="F118" s="1048">
        <f>+'3.1ผลงานคณะ'!F128</f>
        <v>0</v>
      </c>
      <c r="G118" s="1048">
        <f>+'3.1ผลงานคณะ'!G128</f>
        <v>0</v>
      </c>
      <c r="H118" s="1048">
        <f>+'3.1ผลงานคณะ'!H128</f>
        <v>0</v>
      </c>
      <c r="I118" s="1048">
        <f>+'3.1ผลงานคณะ'!I128</f>
        <v>0</v>
      </c>
      <c r="J118" s="1048">
        <f>+'3.1ผลงานคณะ'!J128</f>
        <v>0</v>
      </c>
      <c r="K118" s="1083">
        <f>+'3.1ผลงานคณะ'!K128</f>
        <v>1</v>
      </c>
      <c r="L118" s="1048">
        <f>+'3.1ผลงานคณะ'!L128</f>
        <v>0</v>
      </c>
      <c r="M118" s="1048">
        <f>+'3.1ผลงานคณะ'!M128</f>
        <v>0</v>
      </c>
      <c r="N118" s="1048">
        <f>+'3.1ผลงานคณะ'!N128</f>
        <v>0</v>
      </c>
      <c r="O118" s="1048">
        <f>+'3.1ผลงานคณะ'!O128</f>
        <v>0</v>
      </c>
      <c r="P118" s="1048">
        <f>+'3.1ผลงานคณะ'!P128</f>
        <v>0</v>
      </c>
      <c r="Q118" s="1048">
        <f>+'3.1ผลงานคณะ'!Q128</f>
        <v>0</v>
      </c>
      <c r="R118" s="1048">
        <f>+'3.1ผลงานคณะ'!R128</f>
        <v>0</v>
      </c>
      <c r="S118" s="1048">
        <f>+'3.1ผลงานคณะ'!S128</f>
        <v>0</v>
      </c>
      <c r="T118" s="1048">
        <f>+'3.1ผลงานคณะ'!T128</f>
        <v>0</v>
      </c>
      <c r="U118" s="1048">
        <f>+'3.1ผลงานคณะ'!U128</f>
        <v>0</v>
      </c>
      <c r="V118" s="1048">
        <f>+'3.1ผลงานคณะ'!V128</f>
        <v>0</v>
      </c>
      <c r="W118" s="1048">
        <f>+'3.1ผลงานคณะ'!W128</f>
        <v>0</v>
      </c>
      <c r="X118" s="1048">
        <f>+'3.1ผลงานคณะ'!X128</f>
        <v>0</v>
      </c>
      <c r="Y118" s="1048">
        <f>+'3.1ผลงานคณะ'!Y128</f>
        <v>0</v>
      </c>
      <c r="Z118" s="1048">
        <f>+'3.1ผลงานคณะ'!Z128</f>
        <v>0</v>
      </c>
      <c r="AA118" s="1048">
        <f>+'3.1ผลงานคณะ'!AA128</f>
        <v>0</v>
      </c>
      <c r="AB118" s="1048">
        <f>+'3.1ผลงานคณะ'!AB128</f>
        <v>0</v>
      </c>
      <c r="AC118" s="1048">
        <f>+'3.1ผลงานคณะ'!AC128</f>
        <v>0</v>
      </c>
      <c r="AD118" s="1048">
        <f>+'3.1ผลงานคณะ'!AD128</f>
        <v>0</v>
      </c>
      <c r="AE118" s="1048">
        <f>+'3.1ผลงานคณะ'!AE128</f>
        <v>0</v>
      </c>
      <c r="AF118" s="1048">
        <f>+'3.1ผลงานคณะ'!AF128</f>
        <v>0</v>
      </c>
      <c r="AG118" s="1048">
        <f>+'3.1ผลงานคณะ'!AG128</f>
        <v>0</v>
      </c>
      <c r="AH118" s="1048">
        <f>+'3.1ผลงานคณะ'!AH128</f>
        <v>0</v>
      </c>
      <c r="AI118" s="1048">
        <f>+'3.1ผลงานคณะ'!AI128</f>
        <v>0</v>
      </c>
      <c r="AJ118" s="1048">
        <f>+'3.1ผลงานคณะ'!AJ128</f>
        <v>0</v>
      </c>
      <c r="AK118" s="1048">
        <f>+'3.1ผลงานคณะ'!AK128</f>
        <v>0</v>
      </c>
      <c r="AL118" s="1048">
        <f>+'3.1ผลงานคณะ'!AL128</f>
        <v>0</v>
      </c>
      <c r="AM118" s="1048">
        <f>+'3.1ผลงานคณะ'!AM128</f>
        <v>0</v>
      </c>
      <c r="AN118" s="1048">
        <f>+'3.1ผลงานคณะ'!AN128</f>
        <v>0</v>
      </c>
      <c r="AO118" s="1048">
        <f>+'3.1ผลงานคณะ'!AO128</f>
        <v>0</v>
      </c>
      <c r="AP118" s="1048">
        <f>+'3.1ผลงานคณะ'!AP128</f>
        <v>0</v>
      </c>
      <c r="AQ118" s="1048">
        <f>+'3.1ผลงานคณะ'!AQ128</f>
        <v>0</v>
      </c>
      <c r="AR118" s="1048">
        <f>+'3.1ผลงานคณะ'!AR128</f>
        <v>0</v>
      </c>
      <c r="AS118" s="1048">
        <f>+'3.1ผลงานคณะ'!AS128</f>
        <v>0</v>
      </c>
      <c r="AT118" s="1048">
        <f>+'3.1ผลงานคณะ'!AT128</f>
        <v>0</v>
      </c>
      <c r="AU118" s="1048">
        <f>+'3.1ผลงานคณะ'!AU128</f>
        <v>0</v>
      </c>
      <c r="AV118" s="1048">
        <f>+'3.1ผลงานคณะ'!AV128</f>
        <v>0</v>
      </c>
      <c r="AW118" s="1048">
        <f>+'3.1ผลงานคณะ'!AW128</f>
        <v>0</v>
      </c>
      <c r="AX118" s="1048">
        <f>+'3.1ผลงานคณะ'!AX128</f>
        <v>0</v>
      </c>
      <c r="AY118" s="1048">
        <f>+'3.1ผลงานคณะ'!AY128</f>
        <v>0</v>
      </c>
      <c r="AZ118" s="1048">
        <f>+'3.1ผลงานคณะ'!AZ128</f>
        <v>0</v>
      </c>
      <c r="BA118" s="1048">
        <f>+'3.1ผลงานคณะ'!BA128</f>
        <v>0</v>
      </c>
      <c r="BB118" s="1048">
        <f>+'3.1ผลงานคณะ'!BB128</f>
        <v>0</v>
      </c>
      <c r="BC118" s="1048">
        <f>+'3.1ผลงานคณะ'!BC128</f>
        <v>0</v>
      </c>
      <c r="BD118" s="1048">
        <f>+'3.1ผลงานคณะ'!BD128</f>
        <v>0</v>
      </c>
      <c r="BE118" s="1048">
        <f>+'3.1ผลงานคณะ'!BE128</f>
        <v>0</v>
      </c>
      <c r="BF118" s="1048">
        <f>+'3.1ผลงานคณะ'!BF128</f>
        <v>0</v>
      </c>
      <c r="BG118" s="1048">
        <f>+'3.1ผลงานคณะ'!BG128</f>
        <v>0</v>
      </c>
      <c r="BH118" s="1048">
        <f>+'3.1ผลงานคณะ'!BH128</f>
        <v>0</v>
      </c>
      <c r="BI118" s="1048">
        <f>+'3.1ผลงานคณะ'!BI128</f>
        <v>0</v>
      </c>
      <c r="BJ118" s="1048">
        <f>+'3.1ผลงานคณะ'!BJ128</f>
        <v>0</v>
      </c>
      <c r="BK118" s="1048">
        <f>+'3.1ผลงานคณะ'!BK128</f>
        <v>0</v>
      </c>
      <c r="BL118" s="656"/>
      <c r="BM118" s="1193">
        <f>+SUM(F118,K118,T118,Y118,AD118,AI118,AN118,AS118,AX118,BC118,BH118)</f>
        <v>1</v>
      </c>
      <c r="BN118" s="657"/>
      <c r="BO118" s="578"/>
      <c r="BP118" s="656"/>
      <c r="BQ118" s="150"/>
      <c r="BR118" s="158"/>
      <c r="BS118" s="158"/>
      <c r="BT118" s="158"/>
      <c r="BU118" s="158"/>
      <c r="BV118" s="158"/>
      <c r="BW118" s="158"/>
      <c r="BX118" s="158"/>
      <c r="BY118" s="158"/>
      <c r="BZ118" s="158"/>
      <c r="CA118" s="158"/>
      <c r="CB118" s="158"/>
      <c r="CC118" s="158"/>
      <c r="CD118" s="158"/>
      <c r="CE118" s="158"/>
      <c r="CF118" s="158"/>
      <c r="CG118" s="158"/>
      <c r="CH118" s="158"/>
      <c r="CI118" s="158"/>
      <c r="CJ118" s="158"/>
      <c r="CK118" s="158"/>
      <c r="CL118" s="158"/>
      <c r="CM118" s="158"/>
      <c r="CN118" s="158"/>
      <c r="CO118" s="158"/>
      <c r="CP118" s="158"/>
      <c r="CQ118" s="158"/>
      <c r="CR118" s="158"/>
      <c r="CS118" s="158"/>
      <c r="CT118" s="158"/>
      <c r="CU118" s="158"/>
      <c r="CV118" s="158"/>
      <c r="CW118" s="158"/>
      <c r="CX118" s="158"/>
      <c r="CY118" s="158"/>
      <c r="CZ118" s="158"/>
      <c r="DA118" s="158"/>
      <c r="DB118" s="158"/>
      <c r="DC118" s="158"/>
      <c r="DD118" s="158"/>
      <c r="DE118" s="158"/>
      <c r="DF118" s="158"/>
      <c r="DG118" s="158"/>
      <c r="DH118" s="158"/>
      <c r="DI118" s="158"/>
      <c r="DJ118" s="158"/>
      <c r="DK118" s="158"/>
      <c r="DL118" s="158"/>
      <c r="DM118" s="158"/>
      <c r="DN118" s="158"/>
      <c r="DO118" s="158"/>
      <c r="DP118" s="158"/>
      <c r="DQ118" s="158"/>
      <c r="DR118" s="158"/>
      <c r="DS118" s="158"/>
      <c r="DT118" s="158"/>
      <c r="DU118" s="158"/>
      <c r="DV118" s="158"/>
      <c r="DW118" s="158"/>
      <c r="DX118" s="158"/>
      <c r="DY118" s="158"/>
      <c r="DZ118" s="158"/>
      <c r="EA118" s="158"/>
      <c r="EB118" s="158"/>
      <c r="EC118" s="158"/>
      <c r="ED118" s="158"/>
      <c r="EE118" s="158"/>
      <c r="EF118" s="158"/>
      <c r="EG118" s="158"/>
      <c r="EH118" s="158"/>
      <c r="EI118" s="158"/>
      <c r="EJ118" s="158"/>
      <c r="EK118" s="158"/>
      <c r="EL118" s="158"/>
      <c r="EM118" s="158"/>
      <c r="EN118" s="158"/>
      <c r="EO118" s="158"/>
      <c r="EP118" s="158"/>
      <c r="EQ118" s="158"/>
      <c r="ER118" s="158"/>
      <c r="ES118" s="158"/>
      <c r="ET118" s="158"/>
      <c r="EU118" s="158"/>
      <c r="EV118" s="158"/>
      <c r="EW118" s="158"/>
      <c r="EX118" s="158"/>
      <c r="EY118" s="158"/>
      <c r="EZ118" s="158"/>
      <c r="FA118" s="158"/>
      <c r="FB118" s="158"/>
      <c r="FC118" s="158"/>
      <c r="FD118" s="158"/>
      <c r="FE118" s="158"/>
      <c r="FF118" s="158"/>
      <c r="FG118" s="158"/>
      <c r="FH118" s="158"/>
      <c r="FI118" s="158"/>
      <c r="FJ118" s="158"/>
      <c r="FK118" s="158"/>
      <c r="FL118" s="158"/>
      <c r="FM118" s="158"/>
      <c r="FN118" s="158"/>
      <c r="FO118" s="158"/>
      <c r="FP118" s="158"/>
      <c r="FQ118" s="158"/>
      <c r="FR118" s="158"/>
      <c r="FS118" s="158"/>
      <c r="FT118" s="158"/>
      <c r="FU118" s="158"/>
      <c r="FV118" s="158"/>
      <c r="FW118" s="158"/>
      <c r="FX118" s="158"/>
      <c r="FY118" s="158"/>
      <c r="FZ118" s="158"/>
      <c r="GA118" s="158"/>
      <c r="GB118" s="158"/>
      <c r="GC118" s="158"/>
      <c r="GD118" s="158"/>
      <c r="GE118" s="158"/>
      <c r="GF118" s="158"/>
      <c r="GG118" s="158"/>
      <c r="GH118" s="158"/>
      <c r="GI118" s="158"/>
      <c r="GJ118" s="158"/>
      <c r="GK118" s="158"/>
      <c r="GL118" s="158"/>
      <c r="GM118" s="158"/>
      <c r="GN118" s="158"/>
      <c r="GO118" s="158"/>
      <c r="GP118" s="158"/>
      <c r="GQ118" s="158"/>
      <c r="GR118" s="158"/>
      <c r="GS118" s="158"/>
      <c r="GT118" s="158"/>
      <c r="GU118" s="158"/>
      <c r="GV118" s="158"/>
      <c r="GW118" s="158"/>
      <c r="GX118" s="158"/>
      <c r="GY118" s="158"/>
      <c r="GZ118" s="158"/>
      <c r="HA118" s="158"/>
      <c r="HB118" s="158"/>
      <c r="HC118" s="158"/>
      <c r="HD118" s="158"/>
      <c r="HE118" s="158"/>
      <c r="HF118" s="158"/>
      <c r="HG118" s="158"/>
      <c r="HH118" s="158"/>
      <c r="HI118" s="158"/>
      <c r="HJ118" s="158"/>
      <c r="HK118" s="158"/>
      <c r="HL118" s="158"/>
      <c r="HM118" s="158"/>
      <c r="HN118" s="158"/>
      <c r="HO118" s="158"/>
      <c r="HP118" s="158"/>
      <c r="HQ118" s="158"/>
      <c r="HR118" s="158"/>
      <c r="HS118" s="158"/>
      <c r="HT118" s="158"/>
      <c r="HU118" s="158"/>
      <c r="HV118" s="158"/>
      <c r="HW118" s="158"/>
      <c r="HX118" s="158"/>
      <c r="HY118" s="158"/>
      <c r="HZ118" s="158"/>
      <c r="IA118" s="158"/>
      <c r="IB118" s="158"/>
      <c r="IC118" s="158"/>
      <c r="ID118" s="158"/>
      <c r="IE118" s="158"/>
      <c r="IF118" s="158"/>
      <c r="IG118" s="158"/>
      <c r="IH118" s="158"/>
      <c r="II118" s="158"/>
      <c r="IJ118" s="158"/>
      <c r="IK118" s="158"/>
      <c r="IL118" s="158"/>
      <c r="IM118" s="158"/>
      <c r="IN118" s="158"/>
      <c r="IO118" s="158"/>
    </row>
    <row r="119" spans="1:249" s="1164" customFormat="1" ht="33.75" customHeight="1">
      <c r="A119" s="1160"/>
      <c r="B119" s="1151" t="s">
        <v>122</v>
      </c>
      <c r="C119" s="1161"/>
      <c r="D119" s="1158"/>
      <c r="E119" s="1157"/>
      <c r="F119" s="1158"/>
      <c r="G119" s="1158"/>
      <c r="H119" s="1156">
        <f>+'3.1ผลงานคณะ'!H129</f>
        <v>0</v>
      </c>
      <c r="I119" s="1158" t="str">
        <f>+'3.1ผลงานคณะ'!I129</f>
        <v>ต้องปรับปรุงเร่งด่วน</v>
      </c>
      <c r="J119" s="1158"/>
      <c r="K119" s="1158"/>
      <c r="L119" s="1158"/>
      <c r="M119" s="1158">
        <f>+'3.1ผลงานคณะ'!M129</f>
        <v>0</v>
      </c>
      <c r="N119" s="1158">
        <f>+'3.1ผลงานคณะ'!N129</f>
        <v>0</v>
      </c>
      <c r="O119" s="1158">
        <f>+'3.1ผลงานคณะ'!O129</f>
        <v>0</v>
      </c>
      <c r="P119" s="1158">
        <f>+'3.1ผลงานคณะ'!P129</f>
        <v>0</v>
      </c>
      <c r="Q119" s="1156">
        <f>+'3.1ผลงานคณะ'!Q129</f>
        <v>0</v>
      </c>
      <c r="R119" s="1158" t="str">
        <f>+'3.1ผลงานคณะ'!R129</f>
        <v>ต้องปรับปรุงเร่งด่วน</v>
      </c>
      <c r="S119" s="1158"/>
      <c r="T119" s="1158"/>
      <c r="U119" s="1158"/>
      <c r="V119" s="1156">
        <f>+'3.1ผลงานคณะ'!V129</f>
        <v>0</v>
      </c>
      <c r="W119" s="1158" t="str">
        <f>+'3.1ผลงานคณะ'!W129</f>
        <v>ต้องปรับปรุงเร่งด่วน</v>
      </c>
      <c r="X119" s="1158"/>
      <c r="Y119" s="1158"/>
      <c r="Z119" s="1158"/>
      <c r="AA119" s="1156">
        <f>+'3.1ผลงานคณะ'!AA129</f>
        <v>0</v>
      </c>
      <c r="AB119" s="1158" t="str">
        <f>+'3.1ผลงานคณะ'!AB129</f>
        <v>ต้องปรับปรุงเร่งด่วน</v>
      </c>
      <c r="AC119" s="1158"/>
      <c r="AD119" s="1158"/>
      <c r="AE119" s="1158"/>
      <c r="AF119" s="1156">
        <f>+'3.1ผลงานคณะ'!AF129</f>
        <v>4</v>
      </c>
      <c r="AG119" s="1158" t="str">
        <f>+'3.1ผลงานคณะ'!AG129</f>
        <v>ดี</v>
      </c>
      <c r="AH119" s="1158"/>
      <c r="AI119" s="1158"/>
      <c r="AJ119" s="1158"/>
      <c r="AK119" s="1156">
        <f>+'3.1ผลงานคณะ'!AK129</f>
        <v>0</v>
      </c>
      <c r="AL119" s="1158" t="str">
        <f>+'3.1ผลงานคณะ'!AL129</f>
        <v>ต้องปรับปรุงเร่งด่วน</v>
      </c>
      <c r="AM119" s="1158"/>
      <c r="AN119" s="1158"/>
      <c r="AO119" s="1158"/>
      <c r="AP119" s="1156">
        <f>+'3.1ผลงานคณะ'!AP129</f>
        <v>0</v>
      </c>
      <c r="AQ119" s="1158" t="str">
        <f>+'3.1ผลงานคณะ'!AQ129</f>
        <v>ต้องปรับปรุงเร่งด่วน</v>
      </c>
      <c r="AR119" s="1158"/>
      <c r="AS119" s="1158"/>
      <c r="AT119" s="1158"/>
      <c r="AU119" s="1156">
        <f>+'3.1ผลงานคณะ'!AU129</f>
        <v>0</v>
      </c>
      <c r="AV119" s="1158" t="str">
        <f>+'3.1ผลงานคณะ'!AV129</f>
        <v>ต้องปรับปรุงเร่งด่วน</v>
      </c>
      <c r="AW119" s="1158"/>
      <c r="AX119" s="1158"/>
      <c r="AY119" s="1158"/>
      <c r="AZ119" s="1156">
        <f>+'3.1ผลงานคณะ'!AZ129</f>
        <v>0</v>
      </c>
      <c r="BA119" s="1158" t="str">
        <f>+'3.1ผลงานคณะ'!BA129</f>
        <v>ต้องปรับปรุงเร่งด่วน</v>
      </c>
      <c r="BB119" s="1158"/>
      <c r="BC119" s="1158"/>
      <c r="BD119" s="1158"/>
      <c r="BE119" s="1156">
        <f>+'3.1ผลงานคณะ'!BE129</f>
        <v>0</v>
      </c>
      <c r="BF119" s="1158" t="str">
        <f>+'3.1ผลงานคณะ'!BF129</f>
        <v>ต้องปรับปรุงเร่งด่วน</v>
      </c>
      <c r="BG119" s="1158"/>
      <c r="BH119" s="1158"/>
      <c r="BI119" s="1158"/>
      <c r="BJ119" s="1156">
        <f>+'3.1ผลงานคณะ'!BJ129</f>
        <v>0</v>
      </c>
      <c r="BK119" s="1158" t="str">
        <f>+'3.1ผลงานคณะ'!BK129</f>
        <v>ต้องปรับปรุงเร่งด่วน</v>
      </c>
      <c r="BL119" s="1158"/>
      <c r="BM119" s="1162"/>
      <c r="BN119" s="1159"/>
      <c r="BO119" s="1156">
        <f>+BO120</f>
        <v>5</v>
      </c>
      <c r="BP119" s="1156" t="str">
        <f>+BP120</f>
        <v>ดีมาก</v>
      </c>
      <c r="BQ119" s="1158"/>
      <c r="BR119" s="1163"/>
      <c r="BS119" s="1163"/>
      <c r="BT119" s="1163"/>
      <c r="BU119" s="1163"/>
      <c r="BV119" s="1163"/>
      <c r="BW119" s="1163"/>
      <c r="BX119" s="1163"/>
      <c r="BY119" s="1163"/>
      <c r="BZ119" s="1163"/>
      <c r="CA119" s="1163"/>
      <c r="CB119" s="1163"/>
      <c r="CC119" s="1163"/>
      <c r="CD119" s="1163"/>
      <c r="CE119" s="1163"/>
      <c r="CF119" s="1163"/>
      <c r="CG119" s="1163"/>
      <c r="CH119" s="1163"/>
      <c r="CI119" s="1163"/>
      <c r="CJ119" s="1163"/>
      <c r="CK119" s="1163"/>
      <c r="CL119" s="1163"/>
      <c r="CM119" s="1163"/>
      <c r="CN119" s="1163"/>
      <c r="CO119" s="1163"/>
      <c r="CP119" s="1163"/>
      <c r="CQ119" s="1163"/>
      <c r="CR119" s="1163"/>
      <c r="CS119" s="1163"/>
      <c r="CT119" s="1163"/>
      <c r="CU119" s="1163"/>
      <c r="CV119" s="1163"/>
      <c r="CW119" s="1163"/>
      <c r="CX119" s="1163"/>
      <c r="CY119" s="1163"/>
      <c r="CZ119" s="1163"/>
      <c r="DA119" s="1163"/>
      <c r="DB119" s="1163"/>
      <c r="DC119" s="1163"/>
      <c r="DD119" s="1163"/>
      <c r="DE119" s="1163"/>
      <c r="DF119" s="1163"/>
      <c r="DG119" s="1163"/>
      <c r="DH119" s="1163"/>
      <c r="DI119" s="1163"/>
      <c r="DJ119" s="1163"/>
      <c r="DK119" s="1163"/>
      <c r="DL119" s="1163"/>
      <c r="DM119" s="1163"/>
      <c r="DN119" s="1163"/>
      <c r="DO119" s="1163"/>
      <c r="DP119" s="1163"/>
      <c r="DQ119" s="1163"/>
      <c r="DR119" s="1163"/>
      <c r="DS119" s="1163"/>
      <c r="DT119" s="1163"/>
      <c r="DU119" s="1163"/>
      <c r="DV119" s="1163"/>
      <c r="DW119" s="1163"/>
      <c r="DX119" s="1163"/>
      <c r="DY119" s="1163"/>
      <c r="DZ119" s="1163"/>
      <c r="EA119" s="1163"/>
      <c r="EB119" s="1163"/>
      <c r="EC119" s="1163"/>
      <c r="ED119" s="1163"/>
      <c r="EE119" s="1163"/>
      <c r="EF119" s="1163"/>
      <c r="EG119" s="1163"/>
      <c r="EH119" s="1163"/>
      <c r="EI119" s="1163"/>
      <c r="EJ119" s="1163"/>
      <c r="EK119" s="1163"/>
      <c r="EL119" s="1163"/>
      <c r="EM119" s="1163"/>
      <c r="EN119" s="1163"/>
      <c r="EO119" s="1163"/>
      <c r="EP119" s="1163"/>
      <c r="EQ119" s="1163"/>
      <c r="ER119" s="1163"/>
      <c r="ES119" s="1163"/>
      <c r="ET119" s="1163"/>
      <c r="EU119" s="1163"/>
      <c r="EV119" s="1163"/>
      <c r="EW119" s="1163"/>
      <c r="EX119" s="1163"/>
      <c r="EY119" s="1163"/>
      <c r="EZ119" s="1163"/>
      <c r="FA119" s="1163"/>
      <c r="FB119" s="1163"/>
      <c r="FC119" s="1163"/>
      <c r="FD119" s="1163"/>
      <c r="FE119" s="1163"/>
      <c r="FF119" s="1163"/>
      <c r="FG119" s="1163"/>
      <c r="FH119" s="1163"/>
      <c r="FI119" s="1163"/>
      <c r="FJ119" s="1163"/>
      <c r="FK119" s="1163"/>
      <c r="FL119" s="1163"/>
      <c r="FM119" s="1163"/>
      <c r="FN119" s="1163"/>
      <c r="FO119" s="1163"/>
      <c r="FP119" s="1163"/>
      <c r="FQ119" s="1163"/>
      <c r="FR119" s="1163"/>
      <c r="FS119" s="1163"/>
      <c r="FT119" s="1163"/>
      <c r="FU119" s="1163"/>
      <c r="FV119" s="1163"/>
      <c r="FW119" s="1163"/>
      <c r="FX119" s="1163"/>
      <c r="FY119" s="1163"/>
      <c r="FZ119" s="1163"/>
      <c r="GA119" s="1163"/>
      <c r="GB119" s="1163"/>
      <c r="GC119" s="1163"/>
      <c r="GD119" s="1163"/>
      <c r="GE119" s="1163"/>
      <c r="GF119" s="1163"/>
      <c r="GG119" s="1163"/>
      <c r="GH119" s="1163"/>
      <c r="GI119" s="1163"/>
      <c r="GJ119" s="1163"/>
      <c r="GK119" s="1163"/>
      <c r="GL119" s="1163"/>
      <c r="GM119" s="1163"/>
      <c r="GN119" s="1163"/>
      <c r="GO119" s="1163"/>
      <c r="GP119" s="1163"/>
      <c r="GQ119" s="1163"/>
      <c r="GR119" s="1163"/>
      <c r="GS119" s="1163"/>
      <c r="GT119" s="1163"/>
      <c r="GU119" s="1163"/>
      <c r="GV119" s="1163"/>
      <c r="GW119" s="1163"/>
      <c r="GX119" s="1163"/>
      <c r="GY119" s="1163"/>
      <c r="GZ119" s="1163"/>
      <c r="HA119" s="1163"/>
      <c r="HB119" s="1163"/>
      <c r="HC119" s="1163"/>
      <c r="HD119" s="1163"/>
      <c r="HE119" s="1163"/>
      <c r="HF119" s="1163"/>
      <c r="HG119" s="1163"/>
      <c r="HH119" s="1163"/>
      <c r="HI119" s="1163"/>
      <c r="HJ119" s="1163"/>
      <c r="HK119" s="1163"/>
      <c r="HL119" s="1163"/>
      <c r="HM119" s="1163"/>
      <c r="HN119" s="1163"/>
      <c r="HO119" s="1163"/>
      <c r="HP119" s="1163"/>
      <c r="HQ119" s="1163"/>
      <c r="HR119" s="1163"/>
      <c r="HS119" s="1163"/>
      <c r="HT119" s="1163"/>
      <c r="HU119" s="1163"/>
      <c r="HV119" s="1163"/>
      <c r="HW119" s="1163"/>
      <c r="HX119" s="1163"/>
      <c r="HY119" s="1163"/>
      <c r="HZ119" s="1163"/>
      <c r="IA119" s="1163"/>
      <c r="IB119" s="1163"/>
      <c r="IC119" s="1163"/>
      <c r="ID119" s="1163"/>
      <c r="IE119" s="1163"/>
      <c r="IF119" s="1163"/>
      <c r="IG119" s="1163"/>
      <c r="IH119" s="1163"/>
      <c r="II119" s="1163"/>
      <c r="IJ119" s="1163"/>
      <c r="IK119" s="1163"/>
      <c r="IL119" s="1163"/>
      <c r="IM119" s="1163"/>
      <c r="IN119" s="1163"/>
      <c r="IO119" s="1163"/>
    </row>
    <row r="120" spans="1:249" s="154" customFormat="1" ht="31.5" customHeight="1">
      <c r="A120" s="793" t="s">
        <v>49</v>
      </c>
      <c r="B120" s="1134">
        <v>3.1</v>
      </c>
      <c r="C120" s="1135" t="s">
        <v>51</v>
      </c>
      <c r="D120" s="1103" t="s">
        <v>64</v>
      </c>
      <c r="E120" s="1152" t="s">
        <v>39</v>
      </c>
      <c r="F120" s="660"/>
      <c r="G120" s="660">
        <f>+'3.1ผลงานคณะ'!G130</f>
        <v>0</v>
      </c>
      <c r="H120" s="1101">
        <f>+'3.1ผลงานคณะ'!H130</f>
        <v>0</v>
      </c>
      <c r="I120" s="660" t="str">
        <f>+'3.1ผลงานคณะ'!I130</f>
        <v>ต้องปรับปรุงเร่งด่วน</v>
      </c>
      <c r="J120" s="660">
        <f>+'3.1ผลงานคณะ'!J130</f>
        <v>5</v>
      </c>
      <c r="K120" s="660"/>
      <c r="L120" s="660">
        <f>+'3.1ผลงานคณะ'!L130</f>
        <v>0</v>
      </c>
      <c r="M120" s="660">
        <f>+'3.1ผลงานคณะ'!M130</f>
        <v>0</v>
      </c>
      <c r="N120" s="660">
        <f>+'3.1ผลงานคณะ'!N130</f>
        <v>0</v>
      </c>
      <c r="O120" s="660">
        <f>+'3.1ผลงานคณะ'!O130</f>
        <v>0</v>
      </c>
      <c r="P120" s="660">
        <f>+'3.1ผลงานคณะ'!P130</f>
        <v>0</v>
      </c>
      <c r="Q120" s="1101">
        <f>+'3.1ผลงานคณะ'!Q130</f>
        <v>0</v>
      </c>
      <c r="R120" s="660" t="str">
        <f>+'3.1ผลงานคณะ'!R130</f>
        <v>ต้องปรับปรุงเร่งด่วน</v>
      </c>
      <c r="S120" s="660">
        <f>+'3.1ผลงานคณะ'!S130</f>
        <v>6</v>
      </c>
      <c r="T120" s="660"/>
      <c r="U120" s="660">
        <f>+'3.1ผลงานคณะ'!U130</f>
        <v>0</v>
      </c>
      <c r="V120" s="1101">
        <f>+'3.1ผลงานคณะ'!V130</f>
        <v>0</v>
      </c>
      <c r="W120" s="660" t="str">
        <f>+'3.1ผลงานคณะ'!W130</f>
        <v>ต้องปรับปรุงเร่งด่วน</v>
      </c>
      <c r="X120" s="660">
        <f>+'3.1ผลงานคณะ'!X130</f>
        <v>5</v>
      </c>
      <c r="Y120" s="660"/>
      <c r="Z120" s="660">
        <f>+'3.1ผลงานคณะ'!Z130</f>
        <v>0</v>
      </c>
      <c r="AA120" s="1101">
        <f>+'3.1ผลงานคณะ'!AA130</f>
        <v>0</v>
      </c>
      <c r="AB120" s="660" t="str">
        <f>+'3.1ผลงานคณะ'!AB130</f>
        <v>ต้องปรับปรุงเร่งด่วน</v>
      </c>
      <c r="AC120" s="660">
        <f>+'3.1ผลงานคณะ'!AC130</f>
        <v>6</v>
      </c>
      <c r="AD120" s="660"/>
      <c r="AE120" s="660">
        <f>+'3.1ผลงานคณะ'!AE130</f>
        <v>5</v>
      </c>
      <c r="AF120" s="1101">
        <f>+'3.1ผลงานคณะ'!AF130</f>
        <v>4</v>
      </c>
      <c r="AG120" s="660" t="str">
        <f>+'3.1ผลงานคณะ'!AG130</f>
        <v>ดี</v>
      </c>
      <c r="AH120" s="660">
        <f>+'3.1ผลงานคณะ'!AH130</f>
        <v>5</v>
      </c>
      <c r="AI120" s="660"/>
      <c r="AJ120" s="660">
        <f>+'3.1ผลงานคณะ'!AJ130</f>
        <v>0</v>
      </c>
      <c r="AK120" s="1101">
        <f>+'3.1ผลงานคณะ'!AK130</f>
        <v>0</v>
      </c>
      <c r="AL120" s="660" t="str">
        <f>+'3.1ผลงานคณะ'!AL130</f>
        <v>ต้องปรับปรุงเร่งด่วน</v>
      </c>
      <c r="AM120" s="660">
        <f>+'3.1ผลงานคณะ'!AM130</f>
        <v>5</v>
      </c>
      <c r="AN120" s="660"/>
      <c r="AO120" s="660">
        <f>+'3.1ผลงานคณะ'!AO130</f>
        <v>0</v>
      </c>
      <c r="AP120" s="1101">
        <f>+'3.1ผลงานคณะ'!AP130</f>
        <v>0</v>
      </c>
      <c r="AQ120" s="660" t="str">
        <f>+'3.1ผลงานคณะ'!AQ130</f>
        <v>ต้องปรับปรุงเร่งด่วน</v>
      </c>
      <c r="AR120" s="660">
        <f>+'3.1ผลงานคณะ'!AR130</f>
        <v>6</v>
      </c>
      <c r="AS120" s="660"/>
      <c r="AT120" s="660">
        <f>+'3.1ผลงานคณะ'!AT130</f>
        <v>0</v>
      </c>
      <c r="AU120" s="1101">
        <f>+'3.1ผลงานคณะ'!AU130</f>
        <v>0</v>
      </c>
      <c r="AV120" s="660" t="str">
        <f>+'3.1ผลงานคณะ'!AV130</f>
        <v>ต้องปรับปรุงเร่งด่วน</v>
      </c>
      <c r="AW120" s="660">
        <f>+'3.1ผลงานคณะ'!AW130</f>
        <v>6</v>
      </c>
      <c r="AX120" s="660"/>
      <c r="AY120" s="660">
        <f>+'3.1ผลงานคณะ'!AY130</f>
        <v>0</v>
      </c>
      <c r="AZ120" s="1101">
        <f>+'3.1ผลงานคณะ'!AZ130</f>
        <v>0</v>
      </c>
      <c r="BA120" s="660" t="str">
        <f>+'3.1ผลงานคณะ'!BA130</f>
        <v>ต้องปรับปรุงเร่งด่วน</v>
      </c>
      <c r="BB120" s="660">
        <f>+'3.1ผลงานคณะ'!BB130</f>
        <v>6</v>
      </c>
      <c r="BC120" s="660"/>
      <c r="BD120" s="660">
        <f>+'3.1ผลงานคณะ'!BD130</f>
        <v>0</v>
      </c>
      <c r="BE120" s="1101">
        <f>+'3.1ผลงานคณะ'!BE130</f>
        <v>0</v>
      </c>
      <c r="BF120" s="660" t="str">
        <f>+'3.1ผลงานคณะ'!BF130</f>
        <v>ต้องปรับปรุงเร่งด่วน</v>
      </c>
      <c r="BG120" s="660">
        <f>+'3.1ผลงานคณะ'!BG130</f>
        <v>5</v>
      </c>
      <c r="BH120" s="660"/>
      <c r="BI120" s="660">
        <f>+'3.1ผลงานคณะ'!BI130</f>
        <v>0</v>
      </c>
      <c r="BJ120" s="1101">
        <f>+'3.1ผลงานคณะ'!BJ130</f>
        <v>0</v>
      </c>
      <c r="BK120" s="660" t="str">
        <f>+'3.1ผลงานคณะ'!BK130</f>
        <v>ต้องปรับปรุงเร่งด่วน</v>
      </c>
      <c r="BL120" s="660">
        <f>+'1.เป้าหมาย'!B38</f>
        <v>6</v>
      </c>
      <c r="BM120" s="1127"/>
      <c r="BN120" s="1153">
        <f>+SUM(BN121:BN126)</f>
        <v>6</v>
      </c>
      <c r="BO120" s="1101">
        <f>IF(BN120&lt;1,0,IF(BN120&lt;2,1,IF(BN120&lt;3,2,IF(BN120&lt;5,3,IF(BN120&lt;6,4,IF(BN120=6,5))))))</f>
        <v>5</v>
      </c>
      <c r="BP120" s="660" t="str">
        <f>IF(BO120&lt;1.51,"ต้องปรับปรุงเร่งด่วน",IF(BO120&lt;2.51,"ต้องปรับปรุง",IF(BO120&lt;3.51,"พอใช้",IF(BO120&lt;4.51,"ดี",IF(BO120&gt;=4.51,"ดีมาก")))))</f>
        <v>ดีมาก</v>
      </c>
      <c r="BQ120" s="1098" t="str">
        <f>IF(BN120&gt;=BL120,"/",IF(BN120&lt;BL120,"X"))</f>
        <v>/</v>
      </c>
      <c r="BR120" s="153"/>
      <c r="BS120" s="153"/>
      <c r="BT120" s="153"/>
      <c r="BU120" s="153"/>
      <c r="BV120" s="153"/>
      <c r="BW120" s="153"/>
      <c r="BX120" s="153"/>
      <c r="BY120" s="153"/>
      <c r="BZ120" s="153"/>
      <c r="CA120" s="153"/>
      <c r="CB120" s="153"/>
      <c r="CC120" s="153"/>
      <c r="CD120" s="153"/>
      <c r="CE120" s="153"/>
      <c r="CF120" s="153"/>
      <c r="CG120" s="153"/>
      <c r="CH120" s="153"/>
      <c r="CI120" s="153"/>
      <c r="CJ120" s="153"/>
      <c r="CK120" s="153"/>
      <c r="CL120" s="153"/>
      <c r="CM120" s="153"/>
      <c r="CN120" s="153"/>
      <c r="CO120" s="153"/>
      <c r="CP120" s="153"/>
      <c r="CQ120" s="153"/>
      <c r="CR120" s="153"/>
      <c r="CS120" s="153"/>
      <c r="CT120" s="153"/>
      <c r="CU120" s="153"/>
      <c r="CV120" s="153"/>
      <c r="CW120" s="153"/>
      <c r="CX120" s="153"/>
      <c r="CY120" s="153"/>
      <c r="CZ120" s="153"/>
      <c r="DA120" s="153"/>
      <c r="DB120" s="153"/>
      <c r="DC120" s="153"/>
      <c r="DD120" s="153"/>
      <c r="DE120" s="153"/>
      <c r="DF120" s="153"/>
      <c r="DG120" s="153"/>
      <c r="DH120" s="153"/>
      <c r="DI120" s="153"/>
      <c r="DJ120" s="153"/>
      <c r="DK120" s="153"/>
      <c r="DL120" s="153"/>
      <c r="DM120" s="153"/>
      <c r="DN120" s="153"/>
      <c r="DO120" s="153"/>
      <c r="DP120" s="153"/>
      <c r="DQ120" s="153"/>
      <c r="DR120" s="153"/>
      <c r="DS120" s="153"/>
      <c r="DT120" s="153"/>
      <c r="DU120" s="153"/>
      <c r="DV120" s="153"/>
      <c r="DW120" s="153"/>
      <c r="DX120" s="153"/>
      <c r="DY120" s="153"/>
      <c r="DZ120" s="153"/>
      <c r="EA120" s="153"/>
      <c r="EB120" s="153"/>
      <c r="EC120" s="153"/>
      <c r="ED120" s="153"/>
      <c r="EE120" s="153"/>
      <c r="EF120" s="153"/>
      <c r="EG120" s="153"/>
      <c r="EH120" s="153"/>
      <c r="EI120" s="153"/>
      <c r="EJ120" s="153"/>
      <c r="EK120" s="153"/>
      <c r="EL120" s="153"/>
      <c r="EM120" s="153"/>
      <c r="EN120" s="153"/>
      <c r="EO120" s="153"/>
      <c r="EP120" s="153"/>
      <c r="EQ120" s="153"/>
      <c r="ER120" s="153"/>
      <c r="ES120" s="153"/>
      <c r="ET120" s="153"/>
      <c r="EU120" s="153"/>
      <c r="EV120" s="153"/>
      <c r="EW120" s="153"/>
      <c r="EX120" s="153"/>
      <c r="EY120" s="153"/>
      <c r="EZ120" s="153"/>
      <c r="FA120" s="153"/>
      <c r="FB120" s="153"/>
      <c r="FC120" s="153"/>
      <c r="FD120" s="153"/>
      <c r="FE120" s="153"/>
      <c r="FF120" s="153"/>
      <c r="FG120" s="153"/>
      <c r="FH120" s="153"/>
      <c r="FI120" s="153"/>
      <c r="FJ120" s="153"/>
      <c r="FK120" s="153"/>
      <c r="FL120" s="153"/>
      <c r="FM120" s="153"/>
      <c r="FN120" s="153"/>
      <c r="FO120" s="153"/>
      <c r="FP120" s="153"/>
      <c r="FQ120" s="153"/>
      <c r="FR120" s="153"/>
      <c r="FS120" s="153"/>
      <c r="FT120" s="153"/>
      <c r="FU120" s="153"/>
      <c r="FV120" s="153"/>
      <c r="FW120" s="153"/>
      <c r="FX120" s="153"/>
      <c r="FY120" s="153"/>
      <c r="FZ120" s="153"/>
      <c r="GA120" s="153"/>
      <c r="GB120" s="153"/>
      <c r="GC120" s="153"/>
      <c r="GD120" s="153"/>
      <c r="GE120" s="153"/>
      <c r="GF120" s="153"/>
      <c r="GG120" s="153"/>
      <c r="GH120" s="153"/>
      <c r="GI120" s="153"/>
      <c r="GJ120" s="153"/>
      <c r="GK120" s="153"/>
      <c r="GL120" s="153"/>
      <c r="GM120" s="153"/>
      <c r="GN120" s="153"/>
      <c r="GO120" s="153"/>
      <c r="GP120" s="153"/>
      <c r="GQ120" s="153"/>
      <c r="GR120" s="153"/>
      <c r="GS120" s="153"/>
      <c r="GT120" s="153"/>
      <c r="GU120" s="153"/>
      <c r="GV120" s="153"/>
      <c r="GW120" s="153"/>
      <c r="GX120" s="153"/>
      <c r="GY120" s="153"/>
      <c r="GZ120" s="153"/>
      <c r="HA120" s="153"/>
      <c r="HB120" s="153"/>
      <c r="HC120" s="153"/>
      <c r="HD120" s="153"/>
      <c r="HE120" s="153"/>
      <c r="HF120" s="153"/>
      <c r="HG120" s="153"/>
      <c r="HH120" s="153"/>
      <c r="HI120" s="153"/>
      <c r="HJ120" s="153"/>
      <c r="HK120" s="153"/>
      <c r="HL120" s="153"/>
      <c r="HM120" s="153"/>
      <c r="HN120" s="153"/>
      <c r="HO120" s="153"/>
      <c r="HP120" s="153"/>
      <c r="HQ120" s="153"/>
      <c r="HR120" s="153"/>
      <c r="HS120" s="153"/>
      <c r="HT120" s="153"/>
      <c r="HU120" s="153"/>
      <c r="HV120" s="153"/>
      <c r="HW120" s="153"/>
      <c r="HX120" s="153"/>
      <c r="HY120" s="153"/>
      <c r="HZ120" s="153"/>
      <c r="IA120" s="153"/>
      <c r="IB120" s="153"/>
      <c r="IC120" s="153"/>
      <c r="ID120" s="153"/>
      <c r="IE120" s="153"/>
      <c r="IF120" s="153"/>
      <c r="IG120" s="153"/>
      <c r="IH120" s="153"/>
      <c r="II120" s="153"/>
      <c r="IJ120" s="153"/>
      <c r="IK120" s="153"/>
      <c r="IL120" s="153"/>
      <c r="IM120" s="153"/>
      <c r="IN120" s="153"/>
      <c r="IO120" s="153"/>
    </row>
    <row r="121" spans="1:249" s="137" customFormat="1" ht="72">
      <c r="A121" s="806"/>
      <c r="B121" s="1055"/>
      <c r="C121" s="132" t="s">
        <v>457</v>
      </c>
      <c r="D121" s="128"/>
      <c r="E121" s="529"/>
      <c r="F121" s="656"/>
      <c r="G121" s="656">
        <f>+'3.1ผลงานคณะ'!G131</f>
        <v>0</v>
      </c>
      <c r="H121" s="656"/>
      <c r="I121" s="656"/>
      <c r="J121" s="656"/>
      <c r="K121" s="656"/>
      <c r="L121" s="656">
        <f>+'3.1ผลงานคณะ'!L131</f>
        <v>0</v>
      </c>
      <c r="M121" s="656">
        <f>+'3.1ผลงานคณะ'!M131</f>
        <v>0</v>
      </c>
      <c r="N121" s="656">
        <f>+'3.1ผลงานคณะ'!N131</f>
        <v>0</v>
      </c>
      <c r="O121" s="656">
        <f>+'3.1ผลงานคณะ'!O131</f>
        <v>0</v>
      </c>
      <c r="P121" s="656">
        <f>+'3.1ผลงานคณะ'!P131</f>
        <v>0</v>
      </c>
      <c r="Q121" s="656"/>
      <c r="R121" s="656"/>
      <c r="S121" s="656"/>
      <c r="T121" s="656"/>
      <c r="U121" s="656">
        <f>+'3.1ผลงานคณะ'!U131</f>
        <v>0</v>
      </c>
      <c r="V121" s="656"/>
      <c r="W121" s="656"/>
      <c r="X121" s="656"/>
      <c r="Y121" s="656"/>
      <c r="Z121" s="656">
        <f>+'3.1ผลงานคณะ'!Z131</f>
        <v>0</v>
      </c>
      <c r="AA121" s="656"/>
      <c r="AB121" s="656"/>
      <c r="AC121" s="656"/>
      <c r="AD121" s="656"/>
      <c r="AE121" s="656">
        <f>+'3.1ผลงานคณะ'!AE131</f>
        <v>1</v>
      </c>
      <c r="AF121" s="656"/>
      <c r="AG121" s="656"/>
      <c r="AH121" s="656"/>
      <c r="AI121" s="656"/>
      <c r="AJ121" s="656">
        <f>+'3.1ผลงานคณะ'!AJ131</f>
        <v>0</v>
      </c>
      <c r="AK121" s="656"/>
      <c r="AL121" s="656"/>
      <c r="AM121" s="656"/>
      <c r="AN121" s="656"/>
      <c r="AO121" s="656">
        <f>+'3.1ผลงานคณะ'!AO131</f>
        <v>0</v>
      </c>
      <c r="AP121" s="656"/>
      <c r="AQ121" s="656"/>
      <c r="AR121" s="656"/>
      <c r="AS121" s="656"/>
      <c r="AT121" s="656">
        <f>+'3.1ผลงานคณะ'!AT131</f>
        <v>0</v>
      </c>
      <c r="AU121" s="656"/>
      <c r="AV121" s="656"/>
      <c r="AW121" s="656"/>
      <c r="AX121" s="656"/>
      <c r="AY121" s="656">
        <f>+'3.1ผลงานคณะ'!AY131</f>
        <v>0</v>
      </c>
      <c r="AZ121" s="656"/>
      <c r="BA121" s="656"/>
      <c r="BB121" s="656"/>
      <c r="BC121" s="656"/>
      <c r="BD121" s="656">
        <f>+'3.1ผลงานคณะ'!BD131</f>
        <v>0</v>
      </c>
      <c r="BE121" s="656"/>
      <c r="BF121" s="656"/>
      <c r="BG121" s="656"/>
      <c r="BH121" s="656"/>
      <c r="BI121" s="656">
        <f>+'3.1ผลงานคณะ'!BI131</f>
        <v>0</v>
      </c>
      <c r="BJ121" s="656"/>
      <c r="BK121" s="656"/>
      <c r="BL121" s="656"/>
      <c r="BM121" s="1107"/>
      <c r="BN121" s="1197">
        <v>1</v>
      </c>
      <c r="BO121" s="622"/>
      <c r="BP121" s="622"/>
      <c r="BQ121" s="127"/>
      <c r="BR121" s="823"/>
      <c r="BS121" s="136"/>
      <c r="BT121" s="136"/>
      <c r="BU121" s="136"/>
      <c r="BV121" s="136"/>
      <c r="BW121" s="136"/>
      <c r="BX121" s="136"/>
      <c r="BY121" s="136"/>
      <c r="BZ121" s="136"/>
      <c r="CA121" s="136"/>
      <c r="CB121" s="136"/>
      <c r="CC121" s="136"/>
      <c r="CD121" s="136"/>
      <c r="CE121" s="136"/>
      <c r="CF121" s="136"/>
      <c r="CG121" s="136"/>
      <c r="CH121" s="136"/>
      <c r="CI121" s="136"/>
      <c r="CJ121" s="136"/>
      <c r="CK121" s="136"/>
      <c r="CL121" s="136"/>
      <c r="CM121" s="136"/>
      <c r="CN121" s="136"/>
      <c r="CO121" s="136"/>
      <c r="CP121" s="136"/>
      <c r="CQ121" s="136"/>
      <c r="CR121" s="136"/>
      <c r="CS121" s="136"/>
      <c r="CT121" s="136"/>
      <c r="CU121" s="136"/>
      <c r="CV121" s="136"/>
      <c r="CW121" s="136"/>
      <c r="CX121" s="136"/>
      <c r="CY121" s="136"/>
      <c r="CZ121" s="136"/>
      <c r="DA121" s="136"/>
      <c r="DB121" s="136"/>
      <c r="DC121" s="136"/>
      <c r="DD121" s="136"/>
      <c r="DE121" s="136"/>
      <c r="DF121" s="136"/>
      <c r="DG121" s="136"/>
      <c r="DH121" s="136"/>
      <c r="DI121" s="136"/>
      <c r="DJ121" s="136"/>
      <c r="DK121" s="136"/>
      <c r="DL121" s="136"/>
      <c r="DM121" s="136"/>
      <c r="DN121" s="136"/>
      <c r="DO121" s="136"/>
      <c r="DP121" s="136"/>
      <c r="DQ121" s="136"/>
      <c r="DR121" s="136"/>
      <c r="DS121" s="136"/>
      <c r="DT121" s="136"/>
      <c r="DU121" s="136"/>
      <c r="DV121" s="136"/>
      <c r="DW121" s="136"/>
      <c r="DX121" s="136"/>
      <c r="DY121" s="136"/>
      <c r="DZ121" s="136"/>
      <c r="EA121" s="136"/>
      <c r="EB121" s="136"/>
      <c r="EC121" s="136"/>
      <c r="ED121" s="136"/>
      <c r="EE121" s="136"/>
      <c r="EF121" s="136"/>
      <c r="EG121" s="136"/>
      <c r="EH121" s="136"/>
      <c r="EI121" s="136"/>
      <c r="EJ121" s="136"/>
      <c r="EK121" s="136"/>
      <c r="EL121" s="136"/>
      <c r="EM121" s="136"/>
      <c r="EN121" s="136"/>
      <c r="EO121" s="136"/>
      <c r="EP121" s="136"/>
      <c r="EQ121" s="136"/>
      <c r="ER121" s="136"/>
      <c r="ES121" s="136"/>
      <c r="ET121" s="136"/>
      <c r="EU121" s="136"/>
      <c r="EV121" s="136"/>
      <c r="EW121" s="136"/>
      <c r="EX121" s="136"/>
      <c r="EY121" s="136"/>
      <c r="EZ121" s="136"/>
      <c r="FA121" s="136"/>
      <c r="FB121" s="136"/>
      <c r="FC121" s="136"/>
      <c r="FD121" s="136"/>
      <c r="FE121" s="136"/>
      <c r="FF121" s="136"/>
      <c r="FG121" s="136"/>
      <c r="FH121" s="136"/>
      <c r="FI121" s="136"/>
      <c r="FJ121" s="136"/>
      <c r="FK121" s="136"/>
      <c r="FL121" s="136"/>
      <c r="FM121" s="136"/>
      <c r="FN121" s="136"/>
      <c r="FO121" s="136"/>
      <c r="FP121" s="136"/>
      <c r="FQ121" s="136"/>
      <c r="FR121" s="136"/>
      <c r="FS121" s="136"/>
      <c r="FT121" s="136"/>
      <c r="FU121" s="136"/>
      <c r="FV121" s="136"/>
      <c r="FW121" s="136"/>
      <c r="FX121" s="136"/>
      <c r="FY121" s="136"/>
      <c r="FZ121" s="136"/>
      <c r="GA121" s="136"/>
      <c r="GB121" s="136"/>
      <c r="GC121" s="136"/>
      <c r="GD121" s="136"/>
      <c r="GE121" s="136"/>
      <c r="GF121" s="136"/>
      <c r="GG121" s="136"/>
      <c r="GH121" s="136"/>
      <c r="GI121" s="136"/>
      <c r="GJ121" s="136"/>
      <c r="GK121" s="136"/>
      <c r="GL121" s="136"/>
      <c r="GM121" s="136"/>
      <c r="GN121" s="136"/>
      <c r="GO121" s="136"/>
      <c r="GP121" s="136"/>
      <c r="GQ121" s="136"/>
      <c r="GR121" s="136"/>
      <c r="GS121" s="136"/>
      <c r="GT121" s="136"/>
      <c r="GU121" s="136"/>
      <c r="GV121" s="136"/>
      <c r="GW121" s="136"/>
      <c r="GX121" s="136"/>
      <c r="GY121" s="136"/>
      <c r="GZ121" s="136"/>
      <c r="HA121" s="136"/>
      <c r="HB121" s="136"/>
      <c r="HC121" s="136"/>
      <c r="HD121" s="136"/>
      <c r="HE121" s="136"/>
      <c r="HF121" s="136"/>
      <c r="HG121" s="136"/>
      <c r="HH121" s="136"/>
      <c r="HI121" s="136"/>
      <c r="HJ121" s="136"/>
      <c r="HK121" s="136"/>
      <c r="HL121" s="136"/>
      <c r="HM121" s="136"/>
      <c r="HN121" s="136"/>
      <c r="HO121" s="136"/>
      <c r="HP121" s="136"/>
      <c r="HQ121" s="136"/>
      <c r="HR121" s="136"/>
      <c r="HS121" s="136"/>
      <c r="HT121" s="136"/>
      <c r="HU121" s="136"/>
      <c r="HV121" s="136"/>
      <c r="HW121" s="136"/>
      <c r="HX121" s="136"/>
      <c r="HY121" s="136"/>
      <c r="HZ121" s="136"/>
      <c r="IA121" s="136"/>
      <c r="IB121" s="136"/>
      <c r="IC121" s="136"/>
      <c r="ID121" s="136"/>
      <c r="IE121" s="136"/>
      <c r="IF121" s="136"/>
      <c r="IG121" s="136"/>
      <c r="IH121" s="136"/>
      <c r="II121" s="136"/>
      <c r="IJ121" s="136"/>
      <c r="IK121" s="136"/>
      <c r="IL121" s="136"/>
      <c r="IM121" s="136"/>
      <c r="IN121" s="136"/>
      <c r="IO121" s="136"/>
    </row>
    <row r="122" spans="1:249" s="137" customFormat="1" ht="48">
      <c r="A122" s="806"/>
      <c r="B122" s="1055"/>
      <c r="C122" s="132" t="s">
        <v>458</v>
      </c>
      <c r="D122" s="128"/>
      <c r="E122" s="529"/>
      <c r="F122" s="656"/>
      <c r="G122" s="656">
        <f>+'3.1ผลงานคณะ'!G132</f>
        <v>0</v>
      </c>
      <c r="H122" s="656"/>
      <c r="I122" s="656"/>
      <c r="J122" s="656"/>
      <c r="K122" s="656"/>
      <c r="L122" s="656">
        <f>+'3.1ผลงานคณะ'!L132</f>
        <v>0</v>
      </c>
      <c r="M122" s="656">
        <f>+'3.1ผลงานคณะ'!M132</f>
        <v>0</v>
      </c>
      <c r="N122" s="656">
        <f>+'3.1ผลงานคณะ'!N132</f>
        <v>0</v>
      </c>
      <c r="O122" s="656">
        <f>+'3.1ผลงานคณะ'!O132</f>
        <v>0</v>
      </c>
      <c r="P122" s="656">
        <f>+'3.1ผลงานคณะ'!P132</f>
        <v>0</v>
      </c>
      <c r="Q122" s="656"/>
      <c r="R122" s="656"/>
      <c r="S122" s="656"/>
      <c r="T122" s="656"/>
      <c r="U122" s="656">
        <f>+'3.1ผลงานคณะ'!U132</f>
        <v>0</v>
      </c>
      <c r="V122" s="656"/>
      <c r="W122" s="656"/>
      <c r="X122" s="656"/>
      <c r="Y122" s="656"/>
      <c r="Z122" s="656">
        <f>+'3.1ผลงานคณะ'!Z132</f>
        <v>0</v>
      </c>
      <c r="AA122" s="656"/>
      <c r="AB122" s="656"/>
      <c r="AC122" s="656"/>
      <c r="AD122" s="656"/>
      <c r="AE122" s="656">
        <f>+'3.1ผลงานคณะ'!AE132</f>
        <v>1</v>
      </c>
      <c r="AF122" s="656"/>
      <c r="AG122" s="656"/>
      <c r="AH122" s="656"/>
      <c r="AI122" s="656"/>
      <c r="AJ122" s="656">
        <f>+'3.1ผลงานคณะ'!AJ132</f>
        <v>0</v>
      </c>
      <c r="AK122" s="656"/>
      <c r="AL122" s="656"/>
      <c r="AM122" s="656"/>
      <c r="AN122" s="656"/>
      <c r="AO122" s="656">
        <f>+'3.1ผลงานคณะ'!AO132</f>
        <v>0</v>
      </c>
      <c r="AP122" s="656"/>
      <c r="AQ122" s="656"/>
      <c r="AR122" s="656"/>
      <c r="AS122" s="656"/>
      <c r="AT122" s="656">
        <f>+'3.1ผลงานคณะ'!AT132</f>
        <v>0</v>
      </c>
      <c r="AU122" s="656"/>
      <c r="AV122" s="656"/>
      <c r="AW122" s="656"/>
      <c r="AX122" s="656"/>
      <c r="AY122" s="656">
        <f>+'3.1ผลงานคณะ'!AY132</f>
        <v>0</v>
      </c>
      <c r="AZ122" s="656"/>
      <c r="BA122" s="656"/>
      <c r="BB122" s="656"/>
      <c r="BC122" s="656"/>
      <c r="BD122" s="656">
        <f>+'3.1ผลงานคณะ'!BD132</f>
        <v>0</v>
      </c>
      <c r="BE122" s="656"/>
      <c r="BF122" s="656"/>
      <c r="BG122" s="656"/>
      <c r="BH122" s="656"/>
      <c r="BI122" s="656">
        <f>+'3.1ผลงานคณะ'!BI132</f>
        <v>0</v>
      </c>
      <c r="BJ122" s="656"/>
      <c r="BK122" s="656"/>
      <c r="BL122" s="656"/>
      <c r="BM122" s="1107"/>
      <c r="BN122" s="1197">
        <v>1</v>
      </c>
      <c r="BO122" s="622"/>
      <c r="BP122" s="622"/>
      <c r="BQ122" s="127"/>
      <c r="BR122" s="136"/>
      <c r="BS122" s="136"/>
      <c r="BT122" s="136"/>
      <c r="BU122" s="136"/>
      <c r="BV122" s="136"/>
      <c r="BW122" s="136"/>
      <c r="BX122" s="136"/>
      <c r="BY122" s="136"/>
      <c r="BZ122" s="136"/>
      <c r="CA122" s="136"/>
      <c r="CB122" s="136"/>
      <c r="CC122" s="136"/>
      <c r="CD122" s="136"/>
      <c r="CE122" s="136"/>
      <c r="CF122" s="136"/>
      <c r="CG122" s="136"/>
      <c r="CH122" s="136"/>
      <c r="CI122" s="136"/>
      <c r="CJ122" s="136"/>
      <c r="CK122" s="136"/>
      <c r="CL122" s="136"/>
      <c r="CM122" s="136"/>
      <c r="CN122" s="136"/>
      <c r="CO122" s="136"/>
      <c r="CP122" s="136"/>
      <c r="CQ122" s="136"/>
      <c r="CR122" s="136"/>
      <c r="CS122" s="136"/>
      <c r="CT122" s="136"/>
      <c r="CU122" s="136"/>
      <c r="CV122" s="136"/>
      <c r="CW122" s="136"/>
      <c r="CX122" s="136"/>
      <c r="CY122" s="136"/>
      <c r="CZ122" s="136"/>
      <c r="DA122" s="136"/>
      <c r="DB122" s="136"/>
      <c r="DC122" s="136"/>
      <c r="DD122" s="136"/>
      <c r="DE122" s="136"/>
      <c r="DF122" s="136"/>
      <c r="DG122" s="136"/>
      <c r="DH122" s="136"/>
      <c r="DI122" s="136"/>
      <c r="DJ122" s="136"/>
      <c r="DK122" s="136"/>
      <c r="DL122" s="136"/>
      <c r="DM122" s="136"/>
      <c r="DN122" s="136"/>
      <c r="DO122" s="136"/>
      <c r="DP122" s="136"/>
      <c r="DQ122" s="136"/>
      <c r="DR122" s="136"/>
      <c r="DS122" s="136"/>
      <c r="DT122" s="136"/>
      <c r="DU122" s="136"/>
      <c r="DV122" s="136"/>
      <c r="DW122" s="136"/>
      <c r="DX122" s="136"/>
      <c r="DY122" s="136"/>
      <c r="DZ122" s="136"/>
      <c r="EA122" s="136"/>
      <c r="EB122" s="136"/>
      <c r="EC122" s="136"/>
      <c r="ED122" s="136"/>
      <c r="EE122" s="136"/>
      <c r="EF122" s="136"/>
      <c r="EG122" s="136"/>
      <c r="EH122" s="136"/>
      <c r="EI122" s="136"/>
      <c r="EJ122" s="136"/>
      <c r="EK122" s="136"/>
      <c r="EL122" s="136"/>
      <c r="EM122" s="136"/>
      <c r="EN122" s="136"/>
      <c r="EO122" s="136"/>
      <c r="EP122" s="136"/>
      <c r="EQ122" s="136"/>
      <c r="ER122" s="136"/>
      <c r="ES122" s="136"/>
      <c r="ET122" s="136"/>
      <c r="EU122" s="136"/>
      <c r="EV122" s="136"/>
      <c r="EW122" s="136"/>
      <c r="EX122" s="136"/>
      <c r="EY122" s="136"/>
      <c r="EZ122" s="136"/>
      <c r="FA122" s="136"/>
      <c r="FB122" s="136"/>
      <c r="FC122" s="136"/>
      <c r="FD122" s="136"/>
      <c r="FE122" s="136"/>
      <c r="FF122" s="136"/>
      <c r="FG122" s="136"/>
      <c r="FH122" s="136"/>
      <c r="FI122" s="136"/>
      <c r="FJ122" s="136"/>
      <c r="FK122" s="136"/>
      <c r="FL122" s="136"/>
      <c r="FM122" s="136"/>
      <c r="FN122" s="136"/>
      <c r="FO122" s="136"/>
      <c r="FP122" s="136"/>
      <c r="FQ122" s="136"/>
      <c r="FR122" s="136"/>
      <c r="FS122" s="136"/>
      <c r="FT122" s="136"/>
      <c r="FU122" s="136"/>
      <c r="FV122" s="136"/>
      <c r="FW122" s="136"/>
      <c r="FX122" s="136"/>
      <c r="FY122" s="136"/>
      <c r="FZ122" s="136"/>
      <c r="GA122" s="136"/>
      <c r="GB122" s="136"/>
      <c r="GC122" s="136"/>
      <c r="GD122" s="136"/>
      <c r="GE122" s="136"/>
      <c r="GF122" s="136"/>
      <c r="GG122" s="136"/>
      <c r="GH122" s="136"/>
      <c r="GI122" s="136"/>
      <c r="GJ122" s="136"/>
      <c r="GK122" s="136"/>
      <c r="GL122" s="136"/>
      <c r="GM122" s="136"/>
      <c r="GN122" s="136"/>
      <c r="GO122" s="136"/>
      <c r="GP122" s="136"/>
      <c r="GQ122" s="136"/>
      <c r="GR122" s="136"/>
      <c r="GS122" s="136"/>
      <c r="GT122" s="136"/>
      <c r="GU122" s="136"/>
      <c r="GV122" s="136"/>
      <c r="GW122" s="136"/>
      <c r="GX122" s="136"/>
      <c r="GY122" s="136"/>
      <c r="GZ122" s="136"/>
      <c r="HA122" s="136"/>
      <c r="HB122" s="136"/>
      <c r="HC122" s="136"/>
      <c r="HD122" s="136"/>
      <c r="HE122" s="136"/>
      <c r="HF122" s="136"/>
      <c r="HG122" s="136"/>
      <c r="HH122" s="136"/>
      <c r="HI122" s="136"/>
      <c r="HJ122" s="136"/>
      <c r="HK122" s="136"/>
      <c r="HL122" s="136"/>
      <c r="HM122" s="136"/>
      <c r="HN122" s="136"/>
      <c r="HO122" s="136"/>
      <c r="HP122" s="136"/>
      <c r="HQ122" s="136"/>
      <c r="HR122" s="136"/>
      <c r="HS122" s="136"/>
      <c r="HT122" s="136"/>
      <c r="HU122" s="136"/>
      <c r="HV122" s="136"/>
      <c r="HW122" s="136"/>
      <c r="HX122" s="136"/>
      <c r="HY122" s="136"/>
      <c r="HZ122" s="136"/>
      <c r="IA122" s="136"/>
      <c r="IB122" s="136"/>
      <c r="IC122" s="136"/>
      <c r="ID122" s="136"/>
      <c r="IE122" s="136"/>
      <c r="IF122" s="136"/>
      <c r="IG122" s="136"/>
      <c r="IH122" s="136"/>
      <c r="II122" s="136"/>
      <c r="IJ122" s="136"/>
      <c r="IK122" s="136"/>
      <c r="IL122" s="136"/>
      <c r="IM122" s="136"/>
      <c r="IN122" s="136"/>
      <c r="IO122" s="136"/>
    </row>
    <row r="123" spans="1:249" s="137" customFormat="1" ht="48">
      <c r="A123" s="806"/>
      <c r="B123" s="1055"/>
      <c r="C123" s="132" t="s">
        <v>459</v>
      </c>
      <c r="D123" s="128"/>
      <c r="E123" s="529"/>
      <c r="F123" s="656"/>
      <c r="G123" s="656">
        <f>+'3.1ผลงานคณะ'!G133</f>
        <v>0</v>
      </c>
      <c r="H123" s="656"/>
      <c r="I123" s="656"/>
      <c r="J123" s="656"/>
      <c r="K123" s="656"/>
      <c r="L123" s="656">
        <f>+'3.1ผลงานคณะ'!L133</f>
        <v>0</v>
      </c>
      <c r="M123" s="656">
        <f>+'3.1ผลงานคณะ'!M133</f>
        <v>0</v>
      </c>
      <c r="N123" s="656">
        <f>+'3.1ผลงานคณะ'!N133</f>
        <v>0</v>
      </c>
      <c r="O123" s="656">
        <f>+'3.1ผลงานคณะ'!O133</f>
        <v>0</v>
      </c>
      <c r="P123" s="656">
        <f>+'3.1ผลงานคณะ'!P133</f>
        <v>0</v>
      </c>
      <c r="Q123" s="656"/>
      <c r="R123" s="656"/>
      <c r="S123" s="656"/>
      <c r="T123" s="656"/>
      <c r="U123" s="656">
        <f>+'3.1ผลงานคณะ'!U133</f>
        <v>0</v>
      </c>
      <c r="V123" s="656"/>
      <c r="W123" s="656"/>
      <c r="X123" s="656"/>
      <c r="Y123" s="656"/>
      <c r="Z123" s="656">
        <f>+'3.1ผลงานคณะ'!Z133</f>
        <v>0</v>
      </c>
      <c r="AA123" s="656"/>
      <c r="AB123" s="656"/>
      <c r="AC123" s="656"/>
      <c r="AD123" s="656"/>
      <c r="AE123" s="656">
        <f>+'3.1ผลงานคณะ'!AE133</f>
        <v>1</v>
      </c>
      <c r="AF123" s="656"/>
      <c r="AG123" s="656"/>
      <c r="AH123" s="656"/>
      <c r="AI123" s="656"/>
      <c r="AJ123" s="656">
        <f>+'3.1ผลงานคณะ'!AJ133</f>
        <v>0</v>
      </c>
      <c r="AK123" s="656"/>
      <c r="AL123" s="656"/>
      <c r="AM123" s="656"/>
      <c r="AN123" s="656"/>
      <c r="AO123" s="656">
        <f>+'3.1ผลงานคณะ'!AO133</f>
        <v>0</v>
      </c>
      <c r="AP123" s="656"/>
      <c r="AQ123" s="656"/>
      <c r="AR123" s="656"/>
      <c r="AS123" s="656"/>
      <c r="AT123" s="656">
        <f>+'3.1ผลงานคณะ'!AT133</f>
        <v>0</v>
      </c>
      <c r="AU123" s="656"/>
      <c r="AV123" s="656"/>
      <c r="AW123" s="656"/>
      <c r="AX123" s="656"/>
      <c r="AY123" s="656">
        <f>+'3.1ผลงานคณะ'!AY133</f>
        <v>0</v>
      </c>
      <c r="AZ123" s="656"/>
      <c r="BA123" s="656"/>
      <c r="BB123" s="656"/>
      <c r="BC123" s="656"/>
      <c r="BD123" s="656">
        <f>+'3.1ผลงานคณะ'!BD133</f>
        <v>0</v>
      </c>
      <c r="BE123" s="656"/>
      <c r="BF123" s="656"/>
      <c r="BG123" s="656"/>
      <c r="BH123" s="656"/>
      <c r="BI123" s="656">
        <f>+'3.1ผลงานคณะ'!BI133</f>
        <v>0</v>
      </c>
      <c r="BJ123" s="656"/>
      <c r="BK123" s="656"/>
      <c r="BL123" s="656"/>
      <c r="BM123" s="1107"/>
      <c r="BN123" s="1197">
        <v>1</v>
      </c>
      <c r="BO123" s="622"/>
      <c r="BP123" s="622"/>
      <c r="BQ123" s="127"/>
      <c r="BR123" s="136"/>
      <c r="BS123" s="136"/>
      <c r="BT123" s="136"/>
      <c r="BU123" s="136"/>
      <c r="BV123" s="136"/>
      <c r="BW123" s="136"/>
      <c r="BX123" s="136"/>
      <c r="BY123" s="136"/>
      <c r="BZ123" s="136"/>
      <c r="CA123" s="136"/>
      <c r="CB123" s="136"/>
      <c r="CC123" s="136"/>
      <c r="CD123" s="136"/>
      <c r="CE123" s="136"/>
      <c r="CF123" s="136"/>
      <c r="CG123" s="136"/>
      <c r="CH123" s="136"/>
      <c r="CI123" s="136"/>
      <c r="CJ123" s="136"/>
      <c r="CK123" s="136"/>
      <c r="CL123" s="136"/>
      <c r="CM123" s="136"/>
      <c r="CN123" s="136"/>
      <c r="CO123" s="136"/>
      <c r="CP123" s="136"/>
      <c r="CQ123" s="136"/>
      <c r="CR123" s="136"/>
      <c r="CS123" s="136"/>
      <c r="CT123" s="136"/>
      <c r="CU123" s="136"/>
      <c r="CV123" s="136"/>
      <c r="CW123" s="136"/>
      <c r="CX123" s="136"/>
      <c r="CY123" s="136"/>
      <c r="CZ123" s="136"/>
      <c r="DA123" s="136"/>
      <c r="DB123" s="136"/>
      <c r="DC123" s="136"/>
      <c r="DD123" s="136"/>
      <c r="DE123" s="136"/>
      <c r="DF123" s="136"/>
      <c r="DG123" s="136"/>
      <c r="DH123" s="136"/>
      <c r="DI123" s="136"/>
      <c r="DJ123" s="136"/>
      <c r="DK123" s="136"/>
      <c r="DL123" s="136"/>
      <c r="DM123" s="136"/>
      <c r="DN123" s="136"/>
      <c r="DO123" s="136"/>
      <c r="DP123" s="136"/>
      <c r="DQ123" s="136"/>
      <c r="DR123" s="136"/>
      <c r="DS123" s="136"/>
      <c r="DT123" s="136"/>
      <c r="DU123" s="136"/>
      <c r="DV123" s="136"/>
      <c r="DW123" s="136"/>
      <c r="DX123" s="136"/>
      <c r="DY123" s="136"/>
      <c r="DZ123" s="136"/>
      <c r="EA123" s="136"/>
      <c r="EB123" s="136"/>
      <c r="EC123" s="136"/>
      <c r="ED123" s="136"/>
      <c r="EE123" s="136"/>
      <c r="EF123" s="136"/>
      <c r="EG123" s="136"/>
      <c r="EH123" s="136"/>
      <c r="EI123" s="136"/>
      <c r="EJ123" s="136"/>
      <c r="EK123" s="136"/>
      <c r="EL123" s="136"/>
      <c r="EM123" s="136"/>
      <c r="EN123" s="136"/>
      <c r="EO123" s="136"/>
      <c r="EP123" s="136"/>
      <c r="EQ123" s="136"/>
      <c r="ER123" s="136"/>
      <c r="ES123" s="136"/>
      <c r="ET123" s="136"/>
      <c r="EU123" s="136"/>
      <c r="EV123" s="136"/>
      <c r="EW123" s="136"/>
      <c r="EX123" s="136"/>
      <c r="EY123" s="136"/>
      <c r="EZ123" s="136"/>
      <c r="FA123" s="136"/>
      <c r="FB123" s="136"/>
      <c r="FC123" s="136"/>
      <c r="FD123" s="136"/>
      <c r="FE123" s="136"/>
      <c r="FF123" s="136"/>
      <c r="FG123" s="136"/>
      <c r="FH123" s="136"/>
      <c r="FI123" s="136"/>
      <c r="FJ123" s="136"/>
      <c r="FK123" s="136"/>
      <c r="FL123" s="136"/>
      <c r="FM123" s="136"/>
      <c r="FN123" s="136"/>
      <c r="FO123" s="136"/>
      <c r="FP123" s="136"/>
      <c r="FQ123" s="136"/>
      <c r="FR123" s="136"/>
      <c r="FS123" s="136"/>
      <c r="FT123" s="136"/>
      <c r="FU123" s="136"/>
      <c r="FV123" s="136"/>
      <c r="FW123" s="136"/>
      <c r="FX123" s="136"/>
      <c r="FY123" s="136"/>
      <c r="FZ123" s="136"/>
      <c r="GA123" s="136"/>
      <c r="GB123" s="136"/>
      <c r="GC123" s="136"/>
      <c r="GD123" s="136"/>
      <c r="GE123" s="136"/>
      <c r="GF123" s="136"/>
      <c r="GG123" s="136"/>
      <c r="GH123" s="136"/>
      <c r="GI123" s="136"/>
      <c r="GJ123" s="136"/>
      <c r="GK123" s="136"/>
      <c r="GL123" s="136"/>
      <c r="GM123" s="136"/>
      <c r="GN123" s="136"/>
      <c r="GO123" s="136"/>
      <c r="GP123" s="136"/>
      <c r="GQ123" s="136"/>
      <c r="GR123" s="136"/>
      <c r="GS123" s="136"/>
      <c r="GT123" s="136"/>
      <c r="GU123" s="136"/>
      <c r="GV123" s="136"/>
      <c r="GW123" s="136"/>
      <c r="GX123" s="136"/>
      <c r="GY123" s="136"/>
      <c r="GZ123" s="136"/>
      <c r="HA123" s="136"/>
      <c r="HB123" s="136"/>
      <c r="HC123" s="136"/>
      <c r="HD123" s="136"/>
      <c r="HE123" s="136"/>
      <c r="HF123" s="136"/>
      <c r="HG123" s="136"/>
      <c r="HH123" s="136"/>
      <c r="HI123" s="136"/>
      <c r="HJ123" s="136"/>
      <c r="HK123" s="136"/>
      <c r="HL123" s="136"/>
      <c r="HM123" s="136"/>
      <c r="HN123" s="136"/>
      <c r="HO123" s="136"/>
      <c r="HP123" s="136"/>
      <c r="HQ123" s="136"/>
      <c r="HR123" s="136"/>
      <c r="HS123" s="136"/>
      <c r="HT123" s="136"/>
      <c r="HU123" s="136"/>
      <c r="HV123" s="136"/>
      <c r="HW123" s="136"/>
      <c r="HX123" s="136"/>
      <c r="HY123" s="136"/>
      <c r="HZ123" s="136"/>
      <c r="IA123" s="136"/>
      <c r="IB123" s="136"/>
      <c r="IC123" s="136"/>
      <c r="ID123" s="136"/>
      <c r="IE123" s="136"/>
      <c r="IF123" s="136"/>
      <c r="IG123" s="136"/>
      <c r="IH123" s="136"/>
      <c r="II123" s="136"/>
      <c r="IJ123" s="136"/>
      <c r="IK123" s="136"/>
      <c r="IL123" s="136"/>
      <c r="IM123" s="136"/>
      <c r="IN123" s="136"/>
      <c r="IO123" s="136"/>
    </row>
    <row r="124" spans="1:249" s="137" customFormat="1" ht="48">
      <c r="A124" s="806"/>
      <c r="B124" s="1055"/>
      <c r="C124" s="132" t="s">
        <v>460</v>
      </c>
      <c r="D124" s="128"/>
      <c r="E124" s="529"/>
      <c r="F124" s="656"/>
      <c r="G124" s="656">
        <f>+'3.1ผลงานคณะ'!G134</f>
        <v>0</v>
      </c>
      <c r="H124" s="656"/>
      <c r="I124" s="656"/>
      <c r="J124" s="656"/>
      <c r="K124" s="656"/>
      <c r="L124" s="656">
        <f>+'3.1ผลงานคณะ'!L134</f>
        <v>0</v>
      </c>
      <c r="M124" s="656">
        <f>+'3.1ผลงานคณะ'!M134</f>
        <v>0</v>
      </c>
      <c r="N124" s="656">
        <f>+'3.1ผลงานคณะ'!N134</f>
        <v>0</v>
      </c>
      <c r="O124" s="656">
        <f>+'3.1ผลงานคณะ'!O134</f>
        <v>0</v>
      </c>
      <c r="P124" s="656">
        <f>+'3.1ผลงานคณะ'!P134</f>
        <v>0</v>
      </c>
      <c r="Q124" s="656"/>
      <c r="R124" s="656"/>
      <c r="S124" s="656"/>
      <c r="T124" s="656"/>
      <c r="U124" s="656">
        <f>+'3.1ผลงานคณะ'!U134</f>
        <v>0</v>
      </c>
      <c r="V124" s="656"/>
      <c r="W124" s="656"/>
      <c r="X124" s="656"/>
      <c r="Y124" s="656"/>
      <c r="Z124" s="656">
        <f>+'3.1ผลงานคณะ'!Z134</f>
        <v>0</v>
      </c>
      <c r="AA124" s="656"/>
      <c r="AB124" s="656"/>
      <c r="AC124" s="656"/>
      <c r="AD124" s="656"/>
      <c r="AE124" s="656">
        <f>+'3.1ผลงานคณะ'!AE134</f>
        <v>1</v>
      </c>
      <c r="AF124" s="656"/>
      <c r="AG124" s="656"/>
      <c r="AH124" s="656"/>
      <c r="AI124" s="656"/>
      <c r="AJ124" s="656">
        <f>+'3.1ผลงานคณะ'!AJ134</f>
        <v>0</v>
      </c>
      <c r="AK124" s="656"/>
      <c r="AL124" s="656"/>
      <c r="AM124" s="656"/>
      <c r="AN124" s="656"/>
      <c r="AO124" s="656">
        <f>+'3.1ผลงานคณะ'!AO134</f>
        <v>0</v>
      </c>
      <c r="AP124" s="656"/>
      <c r="AQ124" s="656"/>
      <c r="AR124" s="656"/>
      <c r="AS124" s="656"/>
      <c r="AT124" s="656">
        <f>+'3.1ผลงานคณะ'!AT134</f>
        <v>0</v>
      </c>
      <c r="AU124" s="656"/>
      <c r="AV124" s="656"/>
      <c r="AW124" s="656"/>
      <c r="AX124" s="656"/>
      <c r="AY124" s="656">
        <f>+'3.1ผลงานคณะ'!AY134</f>
        <v>0</v>
      </c>
      <c r="AZ124" s="656"/>
      <c r="BA124" s="656"/>
      <c r="BB124" s="656"/>
      <c r="BC124" s="656"/>
      <c r="BD124" s="656">
        <f>+'3.1ผลงานคณะ'!BD134</f>
        <v>0</v>
      </c>
      <c r="BE124" s="656"/>
      <c r="BF124" s="656"/>
      <c r="BG124" s="656"/>
      <c r="BH124" s="656"/>
      <c r="BI124" s="656">
        <f>+'3.1ผลงานคณะ'!BI134</f>
        <v>0</v>
      </c>
      <c r="BJ124" s="656"/>
      <c r="BK124" s="656"/>
      <c r="BL124" s="656"/>
      <c r="BM124" s="1107"/>
      <c r="BN124" s="1197">
        <v>1</v>
      </c>
      <c r="BO124" s="622"/>
      <c r="BP124" s="622"/>
      <c r="BQ124" s="127"/>
      <c r="BR124" s="136"/>
      <c r="BS124" s="136"/>
      <c r="BT124" s="136"/>
      <c r="BU124" s="136"/>
      <c r="BV124" s="136"/>
      <c r="BW124" s="136"/>
      <c r="BX124" s="136"/>
      <c r="BY124" s="136"/>
      <c r="BZ124" s="136"/>
      <c r="CA124" s="136"/>
      <c r="CB124" s="136"/>
      <c r="CC124" s="136"/>
      <c r="CD124" s="136"/>
      <c r="CE124" s="136"/>
      <c r="CF124" s="136"/>
      <c r="CG124" s="136"/>
      <c r="CH124" s="136"/>
      <c r="CI124" s="136"/>
      <c r="CJ124" s="136"/>
      <c r="CK124" s="136"/>
      <c r="CL124" s="136"/>
      <c r="CM124" s="136"/>
      <c r="CN124" s="136"/>
      <c r="CO124" s="136"/>
      <c r="CP124" s="136"/>
      <c r="CQ124" s="136"/>
      <c r="CR124" s="136"/>
      <c r="CS124" s="136"/>
      <c r="CT124" s="136"/>
      <c r="CU124" s="136"/>
      <c r="CV124" s="136"/>
      <c r="CW124" s="136"/>
      <c r="CX124" s="136"/>
      <c r="CY124" s="136"/>
      <c r="CZ124" s="136"/>
      <c r="DA124" s="136"/>
      <c r="DB124" s="136"/>
      <c r="DC124" s="136"/>
      <c r="DD124" s="136"/>
      <c r="DE124" s="136"/>
      <c r="DF124" s="136"/>
      <c r="DG124" s="136"/>
      <c r="DH124" s="136"/>
      <c r="DI124" s="136"/>
      <c r="DJ124" s="136"/>
      <c r="DK124" s="136"/>
      <c r="DL124" s="136"/>
      <c r="DM124" s="136"/>
      <c r="DN124" s="136"/>
      <c r="DO124" s="136"/>
      <c r="DP124" s="136"/>
      <c r="DQ124" s="136"/>
      <c r="DR124" s="136"/>
      <c r="DS124" s="136"/>
      <c r="DT124" s="136"/>
      <c r="DU124" s="136"/>
      <c r="DV124" s="136"/>
      <c r="DW124" s="136"/>
      <c r="DX124" s="136"/>
      <c r="DY124" s="136"/>
      <c r="DZ124" s="136"/>
      <c r="EA124" s="136"/>
      <c r="EB124" s="136"/>
      <c r="EC124" s="136"/>
      <c r="ED124" s="136"/>
      <c r="EE124" s="136"/>
      <c r="EF124" s="136"/>
      <c r="EG124" s="136"/>
      <c r="EH124" s="136"/>
      <c r="EI124" s="136"/>
      <c r="EJ124" s="136"/>
      <c r="EK124" s="136"/>
      <c r="EL124" s="136"/>
      <c r="EM124" s="136"/>
      <c r="EN124" s="136"/>
      <c r="EO124" s="136"/>
      <c r="EP124" s="136"/>
      <c r="EQ124" s="136"/>
      <c r="ER124" s="136"/>
      <c r="ES124" s="136"/>
      <c r="ET124" s="136"/>
      <c r="EU124" s="136"/>
      <c r="EV124" s="136"/>
      <c r="EW124" s="136"/>
      <c r="EX124" s="136"/>
      <c r="EY124" s="136"/>
      <c r="EZ124" s="136"/>
      <c r="FA124" s="136"/>
      <c r="FB124" s="136"/>
      <c r="FC124" s="136"/>
      <c r="FD124" s="136"/>
      <c r="FE124" s="136"/>
      <c r="FF124" s="136"/>
      <c r="FG124" s="136"/>
      <c r="FH124" s="136"/>
      <c r="FI124" s="136"/>
      <c r="FJ124" s="136"/>
      <c r="FK124" s="136"/>
      <c r="FL124" s="136"/>
      <c r="FM124" s="136"/>
      <c r="FN124" s="136"/>
      <c r="FO124" s="136"/>
      <c r="FP124" s="136"/>
      <c r="FQ124" s="136"/>
      <c r="FR124" s="136"/>
      <c r="FS124" s="136"/>
      <c r="FT124" s="136"/>
      <c r="FU124" s="136"/>
      <c r="FV124" s="136"/>
      <c r="FW124" s="136"/>
      <c r="FX124" s="136"/>
      <c r="FY124" s="136"/>
      <c r="FZ124" s="136"/>
      <c r="GA124" s="136"/>
      <c r="GB124" s="136"/>
      <c r="GC124" s="136"/>
      <c r="GD124" s="136"/>
      <c r="GE124" s="136"/>
      <c r="GF124" s="136"/>
      <c r="GG124" s="136"/>
      <c r="GH124" s="136"/>
      <c r="GI124" s="136"/>
      <c r="GJ124" s="136"/>
      <c r="GK124" s="136"/>
      <c r="GL124" s="136"/>
      <c r="GM124" s="136"/>
      <c r="GN124" s="136"/>
      <c r="GO124" s="136"/>
      <c r="GP124" s="136"/>
      <c r="GQ124" s="136"/>
      <c r="GR124" s="136"/>
      <c r="GS124" s="136"/>
      <c r="GT124" s="136"/>
      <c r="GU124" s="136"/>
      <c r="GV124" s="136"/>
      <c r="GW124" s="136"/>
      <c r="GX124" s="136"/>
      <c r="GY124" s="136"/>
      <c r="GZ124" s="136"/>
      <c r="HA124" s="136"/>
      <c r="HB124" s="136"/>
      <c r="HC124" s="136"/>
      <c r="HD124" s="136"/>
      <c r="HE124" s="136"/>
      <c r="HF124" s="136"/>
      <c r="HG124" s="136"/>
      <c r="HH124" s="136"/>
      <c r="HI124" s="136"/>
      <c r="HJ124" s="136"/>
      <c r="HK124" s="136"/>
      <c r="HL124" s="136"/>
      <c r="HM124" s="136"/>
      <c r="HN124" s="136"/>
      <c r="HO124" s="136"/>
      <c r="HP124" s="136"/>
      <c r="HQ124" s="136"/>
      <c r="HR124" s="136"/>
      <c r="HS124" s="136"/>
      <c r="HT124" s="136"/>
      <c r="HU124" s="136"/>
      <c r="HV124" s="136"/>
      <c r="HW124" s="136"/>
      <c r="HX124" s="136"/>
      <c r="HY124" s="136"/>
      <c r="HZ124" s="136"/>
      <c r="IA124" s="136"/>
      <c r="IB124" s="136"/>
      <c r="IC124" s="136"/>
      <c r="ID124" s="136"/>
      <c r="IE124" s="136"/>
      <c r="IF124" s="136"/>
      <c r="IG124" s="136"/>
      <c r="IH124" s="136"/>
      <c r="II124" s="136"/>
      <c r="IJ124" s="136"/>
      <c r="IK124" s="136"/>
      <c r="IL124" s="136"/>
      <c r="IM124" s="136"/>
      <c r="IN124" s="136"/>
      <c r="IO124" s="136"/>
    </row>
    <row r="125" spans="1:249" s="137" customFormat="1" ht="72">
      <c r="A125" s="806"/>
      <c r="B125" s="1055"/>
      <c r="C125" s="132" t="s">
        <v>461</v>
      </c>
      <c r="D125" s="128"/>
      <c r="E125" s="529"/>
      <c r="F125" s="656"/>
      <c r="G125" s="656">
        <f>+'3.1ผลงานคณะ'!G135</f>
        <v>0</v>
      </c>
      <c r="H125" s="656"/>
      <c r="I125" s="656"/>
      <c r="J125" s="656"/>
      <c r="K125" s="656"/>
      <c r="L125" s="656">
        <f>+'3.1ผลงานคณะ'!L135</f>
        <v>0</v>
      </c>
      <c r="M125" s="656">
        <f>+'3.1ผลงานคณะ'!M135</f>
        <v>0</v>
      </c>
      <c r="N125" s="656">
        <f>+'3.1ผลงานคณะ'!N135</f>
        <v>0</v>
      </c>
      <c r="O125" s="656">
        <f>+'3.1ผลงานคณะ'!O135</f>
        <v>0</v>
      </c>
      <c r="P125" s="656">
        <f>+'3.1ผลงานคณะ'!P135</f>
        <v>0</v>
      </c>
      <c r="Q125" s="656"/>
      <c r="R125" s="656"/>
      <c r="S125" s="656"/>
      <c r="T125" s="656"/>
      <c r="U125" s="656">
        <f>+'3.1ผลงานคณะ'!U135</f>
        <v>0</v>
      </c>
      <c r="V125" s="656"/>
      <c r="W125" s="656"/>
      <c r="X125" s="656"/>
      <c r="Y125" s="656"/>
      <c r="Z125" s="656">
        <f>+'3.1ผลงานคณะ'!Z135</f>
        <v>0</v>
      </c>
      <c r="AA125" s="656"/>
      <c r="AB125" s="656"/>
      <c r="AC125" s="656"/>
      <c r="AD125" s="656"/>
      <c r="AE125" s="656">
        <f>+'3.1ผลงานคณะ'!AE135</f>
        <v>0</v>
      </c>
      <c r="AF125" s="656"/>
      <c r="AG125" s="656"/>
      <c r="AH125" s="656"/>
      <c r="AI125" s="656"/>
      <c r="AJ125" s="656">
        <f>+'3.1ผลงานคณะ'!AJ135</f>
        <v>0</v>
      </c>
      <c r="AK125" s="656"/>
      <c r="AL125" s="656"/>
      <c r="AM125" s="656"/>
      <c r="AN125" s="656"/>
      <c r="AO125" s="656">
        <f>+'3.1ผลงานคณะ'!AO135</f>
        <v>0</v>
      </c>
      <c r="AP125" s="656"/>
      <c r="AQ125" s="656"/>
      <c r="AR125" s="656"/>
      <c r="AS125" s="656"/>
      <c r="AT125" s="656">
        <f>+'3.1ผลงานคณะ'!AT135</f>
        <v>0</v>
      </c>
      <c r="AU125" s="656"/>
      <c r="AV125" s="656"/>
      <c r="AW125" s="656"/>
      <c r="AX125" s="656"/>
      <c r="AY125" s="656">
        <f>+'3.1ผลงานคณะ'!AY135</f>
        <v>0</v>
      </c>
      <c r="AZ125" s="656"/>
      <c r="BA125" s="656"/>
      <c r="BB125" s="656"/>
      <c r="BC125" s="656"/>
      <c r="BD125" s="656">
        <f>+'3.1ผลงานคณะ'!BD135</f>
        <v>0</v>
      </c>
      <c r="BE125" s="656"/>
      <c r="BF125" s="656"/>
      <c r="BG125" s="656"/>
      <c r="BH125" s="656"/>
      <c r="BI125" s="656">
        <f>+'3.1ผลงานคณะ'!BI135</f>
        <v>0</v>
      </c>
      <c r="BJ125" s="656"/>
      <c r="BK125" s="656"/>
      <c r="BL125" s="656"/>
      <c r="BM125" s="1107"/>
      <c r="BN125" s="1197">
        <v>1</v>
      </c>
      <c r="BO125" s="622"/>
      <c r="BP125" s="622"/>
      <c r="BQ125" s="127"/>
      <c r="BR125" s="136"/>
      <c r="BS125" s="136"/>
      <c r="BT125" s="136"/>
      <c r="BU125" s="136"/>
      <c r="BV125" s="136"/>
      <c r="BW125" s="136"/>
      <c r="BX125" s="136"/>
      <c r="BY125" s="136"/>
      <c r="BZ125" s="136"/>
      <c r="CA125" s="136"/>
      <c r="CB125" s="136"/>
      <c r="CC125" s="136"/>
      <c r="CD125" s="136"/>
      <c r="CE125" s="136"/>
      <c r="CF125" s="136"/>
      <c r="CG125" s="136"/>
      <c r="CH125" s="136"/>
      <c r="CI125" s="136"/>
      <c r="CJ125" s="136"/>
      <c r="CK125" s="136"/>
      <c r="CL125" s="136"/>
      <c r="CM125" s="136"/>
      <c r="CN125" s="136"/>
      <c r="CO125" s="136"/>
      <c r="CP125" s="136"/>
      <c r="CQ125" s="136"/>
      <c r="CR125" s="136"/>
      <c r="CS125" s="136"/>
      <c r="CT125" s="136"/>
      <c r="CU125" s="136"/>
      <c r="CV125" s="136"/>
      <c r="CW125" s="136"/>
      <c r="CX125" s="136"/>
      <c r="CY125" s="136"/>
      <c r="CZ125" s="136"/>
      <c r="DA125" s="136"/>
      <c r="DB125" s="136"/>
      <c r="DC125" s="136"/>
      <c r="DD125" s="136"/>
      <c r="DE125" s="136"/>
      <c r="DF125" s="136"/>
      <c r="DG125" s="136"/>
      <c r="DH125" s="136"/>
      <c r="DI125" s="136"/>
      <c r="DJ125" s="136"/>
      <c r="DK125" s="136"/>
      <c r="DL125" s="136"/>
      <c r="DM125" s="136"/>
      <c r="DN125" s="136"/>
      <c r="DO125" s="136"/>
      <c r="DP125" s="136"/>
      <c r="DQ125" s="136"/>
      <c r="DR125" s="136"/>
      <c r="DS125" s="136"/>
      <c r="DT125" s="136"/>
      <c r="DU125" s="136"/>
      <c r="DV125" s="136"/>
      <c r="DW125" s="136"/>
      <c r="DX125" s="136"/>
      <c r="DY125" s="136"/>
      <c r="DZ125" s="136"/>
      <c r="EA125" s="136"/>
      <c r="EB125" s="136"/>
      <c r="EC125" s="136"/>
      <c r="ED125" s="136"/>
      <c r="EE125" s="136"/>
      <c r="EF125" s="136"/>
      <c r="EG125" s="136"/>
      <c r="EH125" s="136"/>
      <c r="EI125" s="136"/>
      <c r="EJ125" s="136"/>
      <c r="EK125" s="136"/>
      <c r="EL125" s="136"/>
      <c r="EM125" s="136"/>
      <c r="EN125" s="136"/>
      <c r="EO125" s="136"/>
      <c r="EP125" s="136"/>
      <c r="EQ125" s="136"/>
      <c r="ER125" s="136"/>
      <c r="ES125" s="136"/>
      <c r="ET125" s="136"/>
      <c r="EU125" s="136"/>
      <c r="EV125" s="136"/>
      <c r="EW125" s="136"/>
      <c r="EX125" s="136"/>
      <c r="EY125" s="136"/>
      <c r="EZ125" s="136"/>
      <c r="FA125" s="136"/>
      <c r="FB125" s="136"/>
      <c r="FC125" s="136"/>
      <c r="FD125" s="136"/>
      <c r="FE125" s="136"/>
      <c r="FF125" s="136"/>
      <c r="FG125" s="136"/>
      <c r="FH125" s="136"/>
      <c r="FI125" s="136"/>
      <c r="FJ125" s="136"/>
      <c r="FK125" s="136"/>
      <c r="FL125" s="136"/>
      <c r="FM125" s="136"/>
      <c r="FN125" s="136"/>
      <c r="FO125" s="136"/>
      <c r="FP125" s="136"/>
      <c r="FQ125" s="136"/>
      <c r="FR125" s="136"/>
      <c r="FS125" s="136"/>
      <c r="FT125" s="136"/>
      <c r="FU125" s="136"/>
      <c r="FV125" s="136"/>
      <c r="FW125" s="136"/>
      <c r="FX125" s="136"/>
      <c r="FY125" s="136"/>
      <c r="FZ125" s="136"/>
      <c r="GA125" s="136"/>
      <c r="GB125" s="136"/>
      <c r="GC125" s="136"/>
      <c r="GD125" s="136"/>
      <c r="GE125" s="136"/>
      <c r="GF125" s="136"/>
      <c r="GG125" s="136"/>
      <c r="GH125" s="136"/>
      <c r="GI125" s="136"/>
      <c r="GJ125" s="136"/>
      <c r="GK125" s="136"/>
      <c r="GL125" s="136"/>
      <c r="GM125" s="136"/>
      <c r="GN125" s="136"/>
      <c r="GO125" s="136"/>
      <c r="GP125" s="136"/>
      <c r="GQ125" s="136"/>
      <c r="GR125" s="136"/>
      <c r="GS125" s="136"/>
      <c r="GT125" s="136"/>
      <c r="GU125" s="136"/>
      <c r="GV125" s="136"/>
      <c r="GW125" s="136"/>
      <c r="GX125" s="136"/>
      <c r="GY125" s="136"/>
      <c r="GZ125" s="136"/>
      <c r="HA125" s="136"/>
      <c r="HB125" s="136"/>
      <c r="HC125" s="136"/>
      <c r="HD125" s="136"/>
      <c r="HE125" s="136"/>
      <c r="HF125" s="136"/>
      <c r="HG125" s="136"/>
      <c r="HH125" s="136"/>
      <c r="HI125" s="136"/>
      <c r="HJ125" s="136"/>
      <c r="HK125" s="136"/>
      <c r="HL125" s="136"/>
      <c r="HM125" s="136"/>
      <c r="HN125" s="136"/>
      <c r="HO125" s="136"/>
      <c r="HP125" s="136"/>
      <c r="HQ125" s="136"/>
      <c r="HR125" s="136"/>
      <c r="HS125" s="136"/>
      <c r="HT125" s="136"/>
      <c r="HU125" s="136"/>
      <c r="HV125" s="136"/>
      <c r="HW125" s="136"/>
      <c r="HX125" s="136"/>
      <c r="HY125" s="136"/>
      <c r="HZ125" s="136"/>
      <c r="IA125" s="136"/>
      <c r="IB125" s="136"/>
      <c r="IC125" s="136"/>
      <c r="ID125" s="136"/>
      <c r="IE125" s="136"/>
      <c r="IF125" s="136"/>
      <c r="IG125" s="136"/>
      <c r="IH125" s="136"/>
      <c r="II125" s="136"/>
      <c r="IJ125" s="136"/>
      <c r="IK125" s="136"/>
      <c r="IL125" s="136"/>
      <c r="IM125" s="136"/>
      <c r="IN125" s="136"/>
      <c r="IO125" s="136"/>
    </row>
    <row r="126" spans="1:249" s="140" customFormat="1" ht="96">
      <c r="A126" s="806"/>
      <c r="B126" s="1055"/>
      <c r="C126" s="132" t="s">
        <v>462</v>
      </c>
      <c r="D126" s="128"/>
      <c r="E126" s="529"/>
      <c r="F126" s="656"/>
      <c r="G126" s="656">
        <f>+'3.1ผลงานคณะ'!G136</f>
        <v>0</v>
      </c>
      <c r="H126" s="656"/>
      <c r="I126" s="656"/>
      <c r="J126" s="656"/>
      <c r="K126" s="656"/>
      <c r="L126" s="656">
        <f>+'3.1ผลงานคณะ'!L136</f>
        <v>0</v>
      </c>
      <c r="M126" s="656">
        <f>+'3.1ผลงานคณะ'!M136</f>
        <v>0</v>
      </c>
      <c r="N126" s="656">
        <f>+'3.1ผลงานคณะ'!N136</f>
        <v>0</v>
      </c>
      <c r="O126" s="656">
        <f>+'3.1ผลงานคณะ'!O136</f>
        <v>0</v>
      </c>
      <c r="P126" s="656">
        <f>+'3.1ผลงานคณะ'!P136</f>
        <v>0</v>
      </c>
      <c r="Q126" s="656"/>
      <c r="R126" s="656"/>
      <c r="S126" s="656"/>
      <c r="T126" s="656"/>
      <c r="U126" s="656">
        <f>+'3.1ผลงานคณะ'!U136</f>
        <v>0</v>
      </c>
      <c r="V126" s="656"/>
      <c r="W126" s="656"/>
      <c r="X126" s="656"/>
      <c r="Y126" s="656"/>
      <c r="Z126" s="656">
        <f>+'3.1ผลงานคณะ'!Z136</f>
        <v>0</v>
      </c>
      <c r="AA126" s="656"/>
      <c r="AB126" s="656"/>
      <c r="AC126" s="656"/>
      <c r="AD126" s="656"/>
      <c r="AE126" s="656">
        <f>+'3.1ผลงานคณะ'!AE136</f>
        <v>1</v>
      </c>
      <c r="AF126" s="656"/>
      <c r="AG126" s="656"/>
      <c r="AH126" s="656"/>
      <c r="AI126" s="656"/>
      <c r="AJ126" s="656">
        <f>+'3.1ผลงานคณะ'!AJ136</f>
        <v>0</v>
      </c>
      <c r="AK126" s="656"/>
      <c r="AL126" s="656"/>
      <c r="AM126" s="656"/>
      <c r="AN126" s="656"/>
      <c r="AO126" s="656">
        <f>+'3.1ผลงานคณะ'!AO136</f>
        <v>0</v>
      </c>
      <c r="AP126" s="656"/>
      <c r="AQ126" s="656"/>
      <c r="AR126" s="656"/>
      <c r="AS126" s="656"/>
      <c r="AT126" s="656">
        <f>+'3.1ผลงานคณะ'!AT136</f>
        <v>0</v>
      </c>
      <c r="AU126" s="656"/>
      <c r="AV126" s="656"/>
      <c r="AW126" s="656"/>
      <c r="AX126" s="656"/>
      <c r="AY126" s="656">
        <f>+'3.1ผลงานคณะ'!AY136</f>
        <v>0</v>
      </c>
      <c r="AZ126" s="656"/>
      <c r="BA126" s="656"/>
      <c r="BB126" s="656"/>
      <c r="BC126" s="656"/>
      <c r="BD126" s="656">
        <f>+'3.1ผลงานคณะ'!BD136</f>
        <v>0</v>
      </c>
      <c r="BE126" s="656"/>
      <c r="BF126" s="656"/>
      <c r="BG126" s="656"/>
      <c r="BH126" s="656"/>
      <c r="BI126" s="656">
        <f>+'3.1ผลงานคณะ'!BI136</f>
        <v>0</v>
      </c>
      <c r="BJ126" s="656"/>
      <c r="BK126" s="656"/>
      <c r="BL126" s="656"/>
      <c r="BM126" s="1107"/>
      <c r="BN126" s="1197">
        <v>1</v>
      </c>
      <c r="BO126" s="622"/>
      <c r="BP126" s="622"/>
      <c r="BQ126" s="127"/>
      <c r="BR126" s="139"/>
      <c r="BS126" s="139"/>
      <c r="BT126" s="139"/>
      <c r="BU126" s="139"/>
      <c r="BV126" s="139"/>
      <c r="BW126" s="139"/>
      <c r="BX126" s="139"/>
      <c r="BY126" s="139"/>
      <c r="BZ126" s="139"/>
      <c r="CA126" s="139"/>
      <c r="CB126" s="139"/>
      <c r="CC126" s="139"/>
      <c r="CD126" s="139"/>
      <c r="CE126" s="139"/>
      <c r="CF126" s="139"/>
      <c r="CG126" s="139"/>
      <c r="CH126" s="139"/>
      <c r="CI126" s="139"/>
      <c r="CJ126" s="139"/>
      <c r="CK126" s="139"/>
      <c r="CL126" s="139"/>
      <c r="CM126" s="139"/>
      <c r="CN126" s="139"/>
      <c r="CO126" s="139"/>
      <c r="CP126" s="139"/>
      <c r="CQ126" s="139"/>
      <c r="CR126" s="139"/>
      <c r="CS126" s="139"/>
      <c r="CT126" s="139"/>
      <c r="CU126" s="139"/>
      <c r="CV126" s="139"/>
      <c r="CW126" s="139"/>
      <c r="CX126" s="139"/>
      <c r="CY126" s="139"/>
      <c r="CZ126" s="139"/>
      <c r="DA126" s="139"/>
      <c r="DB126" s="139"/>
      <c r="DC126" s="139"/>
      <c r="DD126" s="139"/>
      <c r="DE126" s="139"/>
      <c r="DF126" s="139"/>
      <c r="DG126" s="139"/>
      <c r="DH126" s="139"/>
      <c r="DI126" s="139"/>
      <c r="DJ126" s="139"/>
      <c r="DK126" s="139"/>
      <c r="DL126" s="139"/>
      <c r="DM126" s="139"/>
      <c r="DN126" s="139"/>
      <c r="DO126" s="139"/>
      <c r="DP126" s="139"/>
      <c r="DQ126" s="139"/>
      <c r="DR126" s="139"/>
      <c r="DS126" s="139"/>
      <c r="DT126" s="139"/>
      <c r="DU126" s="139"/>
      <c r="DV126" s="139"/>
      <c r="DW126" s="139"/>
      <c r="DX126" s="139"/>
      <c r="DY126" s="139"/>
      <c r="DZ126" s="139"/>
      <c r="EA126" s="139"/>
      <c r="EB126" s="139"/>
      <c r="EC126" s="139"/>
      <c r="ED126" s="139"/>
      <c r="EE126" s="139"/>
      <c r="EF126" s="139"/>
      <c r="EG126" s="139"/>
      <c r="EH126" s="139"/>
      <c r="EI126" s="139"/>
      <c r="EJ126" s="139"/>
      <c r="EK126" s="139"/>
      <c r="EL126" s="139"/>
      <c r="EM126" s="139"/>
      <c r="EN126" s="139"/>
      <c r="EO126" s="139"/>
      <c r="EP126" s="139"/>
      <c r="EQ126" s="139"/>
      <c r="ER126" s="139"/>
      <c r="ES126" s="139"/>
      <c r="ET126" s="139"/>
      <c r="EU126" s="139"/>
      <c r="EV126" s="139"/>
      <c r="EW126" s="139"/>
      <c r="EX126" s="139"/>
      <c r="EY126" s="139"/>
      <c r="EZ126" s="139"/>
      <c r="FA126" s="139"/>
      <c r="FB126" s="139"/>
      <c r="FC126" s="139"/>
      <c r="FD126" s="139"/>
      <c r="FE126" s="139"/>
      <c r="FF126" s="139"/>
      <c r="FG126" s="139"/>
      <c r="FH126" s="139"/>
      <c r="FI126" s="139"/>
      <c r="FJ126" s="139"/>
      <c r="FK126" s="139"/>
      <c r="FL126" s="139"/>
      <c r="FM126" s="139"/>
      <c r="FN126" s="139"/>
      <c r="FO126" s="139"/>
      <c r="FP126" s="139"/>
      <c r="FQ126" s="139"/>
      <c r="FR126" s="139"/>
      <c r="FS126" s="139"/>
      <c r="FT126" s="139"/>
      <c r="FU126" s="139"/>
      <c r="FV126" s="139"/>
      <c r="FW126" s="139"/>
      <c r="FX126" s="139"/>
      <c r="FY126" s="139"/>
      <c r="FZ126" s="139"/>
      <c r="GA126" s="139"/>
      <c r="GB126" s="139"/>
      <c r="GC126" s="139"/>
      <c r="GD126" s="139"/>
      <c r="GE126" s="139"/>
      <c r="GF126" s="139"/>
      <c r="GG126" s="139"/>
      <c r="GH126" s="139"/>
      <c r="GI126" s="139"/>
      <c r="GJ126" s="139"/>
      <c r="GK126" s="139"/>
      <c r="GL126" s="139"/>
      <c r="GM126" s="139"/>
      <c r="GN126" s="139"/>
      <c r="GO126" s="139"/>
      <c r="GP126" s="139"/>
      <c r="GQ126" s="139"/>
      <c r="GR126" s="139"/>
      <c r="GS126" s="139"/>
      <c r="GT126" s="139"/>
      <c r="GU126" s="139"/>
      <c r="GV126" s="139"/>
      <c r="GW126" s="139"/>
      <c r="GX126" s="139"/>
      <c r="GY126" s="139"/>
      <c r="GZ126" s="139"/>
      <c r="HA126" s="139"/>
      <c r="HB126" s="139"/>
      <c r="HC126" s="139"/>
      <c r="HD126" s="139"/>
      <c r="HE126" s="139"/>
      <c r="HF126" s="139"/>
      <c r="HG126" s="139"/>
      <c r="HH126" s="139"/>
      <c r="HI126" s="139"/>
      <c r="HJ126" s="139"/>
      <c r="HK126" s="139"/>
      <c r="HL126" s="139"/>
      <c r="HM126" s="139"/>
      <c r="HN126" s="139"/>
      <c r="HO126" s="139"/>
      <c r="HP126" s="139"/>
      <c r="HQ126" s="139"/>
      <c r="HR126" s="139"/>
      <c r="HS126" s="139"/>
      <c r="HT126" s="139"/>
      <c r="HU126" s="139"/>
      <c r="HV126" s="139"/>
      <c r="HW126" s="139"/>
      <c r="HX126" s="139"/>
      <c r="HY126" s="139"/>
      <c r="HZ126" s="139"/>
      <c r="IA126" s="139"/>
      <c r="IB126" s="139"/>
      <c r="IC126" s="139"/>
      <c r="ID126" s="139"/>
      <c r="IE126" s="139"/>
      <c r="IF126" s="139"/>
      <c r="IG126" s="139"/>
      <c r="IH126" s="139"/>
      <c r="II126" s="139"/>
      <c r="IJ126" s="139"/>
      <c r="IK126" s="139"/>
      <c r="IL126" s="139"/>
      <c r="IM126" s="139"/>
      <c r="IN126" s="139"/>
      <c r="IO126" s="139"/>
    </row>
    <row r="127" spans="1:249" s="828" customFormat="1" ht="26.25" customHeight="1">
      <c r="A127" s="797"/>
      <c r="B127" s="1151" t="s">
        <v>124</v>
      </c>
      <c r="C127" s="1154"/>
      <c r="D127" s="520"/>
      <c r="E127" s="763"/>
      <c r="F127" s="698"/>
      <c r="G127" s="698"/>
      <c r="H127" s="520">
        <f>+'3.1ผลงานคณะ'!H137</f>
        <v>0</v>
      </c>
      <c r="I127" s="698" t="str">
        <f>+'3.1ผลงานคณะ'!I137</f>
        <v>ต้องปรับปรุงเร่งด่วน</v>
      </c>
      <c r="J127" s="698"/>
      <c r="K127" s="698"/>
      <c r="L127" s="698"/>
      <c r="M127" s="698">
        <f>+'3.1ผลงานคณะ'!M137</f>
        <v>0</v>
      </c>
      <c r="N127" s="698">
        <f>+'3.1ผลงานคณะ'!N137</f>
        <v>0</v>
      </c>
      <c r="O127" s="698">
        <f>+'3.1ผลงานคณะ'!O137</f>
        <v>0</v>
      </c>
      <c r="P127" s="698">
        <f>+'3.1ผลงานคณะ'!P137</f>
        <v>0</v>
      </c>
      <c r="Q127" s="520">
        <f>+'3.1ผลงานคณะ'!Q137</f>
        <v>0</v>
      </c>
      <c r="R127" s="698" t="str">
        <f>+'3.1ผลงานคณะ'!R137</f>
        <v>ต้องปรับปรุงเร่งด่วน</v>
      </c>
      <c r="S127" s="698"/>
      <c r="T127" s="698"/>
      <c r="U127" s="698"/>
      <c r="V127" s="520">
        <f>+'3.1ผลงานคณะ'!V137</f>
        <v>0</v>
      </c>
      <c r="W127" s="698" t="str">
        <f>+'3.1ผลงานคณะ'!W137</f>
        <v>ต้องปรับปรุงเร่งด่วน</v>
      </c>
      <c r="X127" s="698"/>
      <c r="Y127" s="698"/>
      <c r="Z127" s="698"/>
      <c r="AA127" s="520">
        <f>+'3.1ผลงานคณะ'!AA137</f>
        <v>0</v>
      </c>
      <c r="AB127" s="698" t="str">
        <f>+'3.1ผลงานคณะ'!AB137</f>
        <v>ต้องปรับปรุงเร่งด่วน</v>
      </c>
      <c r="AC127" s="698"/>
      <c r="AD127" s="698"/>
      <c r="AE127" s="698"/>
      <c r="AF127" s="520">
        <f>+'3.1ผลงานคณะ'!AF137</f>
        <v>0</v>
      </c>
      <c r="AG127" s="698" t="str">
        <f>+'3.1ผลงานคณะ'!AG137</f>
        <v>ต้องปรับปรุงเร่งด่วน</v>
      </c>
      <c r="AH127" s="698"/>
      <c r="AI127" s="698"/>
      <c r="AJ127" s="698"/>
      <c r="AK127" s="520">
        <f>+'3.1ผลงานคณะ'!AK137</f>
        <v>0</v>
      </c>
      <c r="AL127" s="698" t="str">
        <f>+'3.1ผลงานคณะ'!AL137</f>
        <v>ต้องปรับปรุงเร่งด่วน</v>
      </c>
      <c r="AM127" s="698"/>
      <c r="AN127" s="698"/>
      <c r="AO127" s="698"/>
      <c r="AP127" s="520">
        <f>+'3.1ผลงานคณะ'!AP137</f>
        <v>0</v>
      </c>
      <c r="AQ127" s="698" t="str">
        <f>+'3.1ผลงานคณะ'!AQ137</f>
        <v>ต้องปรับปรุงเร่งด่วน</v>
      </c>
      <c r="AR127" s="698"/>
      <c r="AS127" s="698"/>
      <c r="AT127" s="698"/>
      <c r="AU127" s="520">
        <f>+'3.1ผลงานคณะ'!AU137</f>
        <v>0</v>
      </c>
      <c r="AV127" s="698" t="str">
        <f>+'3.1ผลงานคณะ'!AV137</f>
        <v>ต้องปรับปรุงเร่งด่วน</v>
      </c>
      <c r="AW127" s="698"/>
      <c r="AX127" s="698"/>
      <c r="AY127" s="698"/>
      <c r="AZ127" s="520">
        <f>+'3.1ผลงานคณะ'!AZ137</f>
        <v>0</v>
      </c>
      <c r="BA127" s="698" t="str">
        <f>+'3.1ผลงานคณะ'!BA137</f>
        <v>ต้องปรับปรุงเร่งด่วน</v>
      </c>
      <c r="BB127" s="698"/>
      <c r="BC127" s="698"/>
      <c r="BD127" s="698"/>
      <c r="BE127" s="520">
        <f>+'3.1ผลงานคณะ'!BE137</f>
        <v>0</v>
      </c>
      <c r="BF127" s="698" t="str">
        <f>+'3.1ผลงานคณะ'!BF137</f>
        <v>ต้องปรับปรุงเร่งด่วน</v>
      </c>
      <c r="BG127" s="698"/>
      <c r="BH127" s="698"/>
      <c r="BI127" s="698"/>
      <c r="BJ127" s="520">
        <f>+'3.1ผลงานคณะ'!BJ137</f>
        <v>0</v>
      </c>
      <c r="BK127" s="698" t="str">
        <f>+'3.1ผลงานคณะ'!BK137</f>
        <v>ต้องปรับปรุงเร่งด่วน</v>
      </c>
      <c r="BL127" s="520"/>
      <c r="BM127" s="763"/>
      <c r="BN127" s="782"/>
      <c r="BO127" s="520">
        <f>+BO128</f>
        <v>5</v>
      </c>
      <c r="BP127" s="520" t="str">
        <f>+BP128</f>
        <v>ดีมาก</v>
      </c>
      <c r="BQ127" s="698"/>
      <c r="BR127" s="827"/>
      <c r="BS127" s="827"/>
      <c r="BT127" s="827"/>
      <c r="BU127" s="827"/>
      <c r="BV127" s="827"/>
      <c r="BW127" s="827"/>
      <c r="BX127" s="827"/>
      <c r="BY127" s="827"/>
      <c r="BZ127" s="827"/>
      <c r="CA127" s="827"/>
      <c r="CB127" s="827"/>
      <c r="CC127" s="827"/>
      <c r="CD127" s="827"/>
      <c r="CE127" s="827"/>
      <c r="CF127" s="827"/>
      <c r="CG127" s="827"/>
      <c r="CH127" s="827"/>
      <c r="CI127" s="827"/>
      <c r="CJ127" s="827"/>
      <c r="CK127" s="827"/>
      <c r="CL127" s="827"/>
      <c r="CM127" s="827"/>
      <c r="CN127" s="827"/>
      <c r="CO127" s="827"/>
      <c r="CP127" s="827"/>
      <c r="CQ127" s="827"/>
      <c r="CR127" s="827"/>
      <c r="CS127" s="827"/>
      <c r="CT127" s="827"/>
      <c r="CU127" s="827"/>
      <c r="CV127" s="827"/>
      <c r="CW127" s="827"/>
      <c r="CX127" s="827"/>
      <c r="CY127" s="827"/>
      <c r="CZ127" s="827"/>
      <c r="DA127" s="827"/>
      <c r="DB127" s="827"/>
      <c r="DC127" s="827"/>
      <c r="DD127" s="827"/>
      <c r="DE127" s="827"/>
      <c r="DF127" s="827"/>
      <c r="DG127" s="827"/>
      <c r="DH127" s="827"/>
      <c r="DI127" s="827"/>
      <c r="DJ127" s="827"/>
      <c r="DK127" s="827"/>
      <c r="DL127" s="827"/>
      <c r="DM127" s="827"/>
      <c r="DN127" s="827"/>
      <c r="DO127" s="827"/>
      <c r="DP127" s="827"/>
      <c r="DQ127" s="827"/>
      <c r="DR127" s="827"/>
      <c r="DS127" s="827"/>
      <c r="DT127" s="827"/>
      <c r="DU127" s="827"/>
      <c r="DV127" s="827"/>
      <c r="DW127" s="827"/>
      <c r="DX127" s="827"/>
      <c r="DY127" s="827"/>
      <c r="DZ127" s="827"/>
      <c r="EA127" s="827"/>
      <c r="EB127" s="827"/>
      <c r="EC127" s="827"/>
      <c r="ED127" s="827"/>
      <c r="EE127" s="827"/>
      <c r="EF127" s="827"/>
      <c r="EG127" s="827"/>
      <c r="EH127" s="827"/>
      <c r="EI127" s="827"/>
      <c r="EJ127" s="827"/>
      <c r="EK127" s="827"/>
      <c r="EL127" s="827"/>
      <c r="EM127" s="827"/>
      <c r="EN127" s="827"/>
      <c r="EO127" s="827"/>
      <c r="EP127" s="827"/>
      <c r="EQ127" s="827"/>
      <c r="ER127" s="827"/>
      <c r="ES127" s="827"/>
      <c r="ET127" s="827"/>
      <c r="EU127" s="827"/>
      <c r="EV127" s="827"/>
      <c r="EW127" s="827"/>
      <c r="EX127" s="827"/>
      <c r="EY127" s="827"/>
      <c r="EZ127" s="827"/>
      <c r="FA127" s="827"/>
      <c r="FB127" s="827"/>
      <c r="FC127" s="827"/>
      <c r="FD127" s="827"/>
      <c r="FE127" s="827"/>
      <c r="FF127" s="827"/>
      <c r="FG127" s="827"/>
      <c r="FH127" s="827"/>
      <c r="FI127" s="827"/>
      <c r="FJ127" s="827"/>
      <c r="FK127" s="827"/>
      <c r="FL127" s="827"/>
      <c r="FM127" s="827"/>
      <c r="FN127" s="827"/>
      <c r="FO127" s="827"/>
      <c r="FP127" s="827"/>
      <c r="FQ127" s="827"/>
      <c r="FR127" s="827"/>
      <c r="FS127" s="827"/>
      <c r="FT127" s="827"/>
      <c r="FU127" s="827"/>
      <c r="FV127" s="827"/>
      <c r="FW127" s="827"/>
      <c r="FX127" s="827"/>
      <c r="FY127" s="827"/>
      <c r="FZ127" s="827"/>
      <c r="GA127" s="827"/>
      <c r="GB127" s="827"/>
      <c r="GC127" s="827"/>
      <c r="GD127" s="827"/>
      <c r="GE127" s="827"/>
      <c r="GF127" s="827"/>
      <c r="GG127" s="827"/>
      <c r="GH127" s="827"/>
      <c r="GI127" s="827"/>
      <c r="GJ127" s="827"/>
      <c r="GK127" s="827"/>
      <c r="GL127" s="827"/>
      <c r="GM127" s="827"/>
      <c r="GN127" s="827"/>
      <c r="GO127" s="827"/>
      <c r="GP127" s="827"/>
      <c r="GQ127" s="827"/>
      <c r="GR127" s="827"/>
      <c r="GS127" s="827"/>
      <c r="GT127" s="827"/>
      <c r="GU127" s="827"/>
      <c r="GV127" s="827"/>
      <c r="GW127" s="827"/>
      <c r="GX127" s="827"/>
      <c r="GY127" s="827"/>
      <c r="GZ127" s="827"/>
      <c r="HA127" s="827"/>
      <c r="HB127" s="827"/>
      <c r="HC127" s="827"/>
      <c r="HD127" s="827"/>
      <c r="HE127" s="827"/>
      <c r="HF127" s="827"/>
      <c r="HG127" s="827"/>
      <c r="HH127" s="827"/>
      <c r="HI127" s="827"/>
      <c r="HJ127" s="827"/>
      <c r="HK127" s="827"/>
      <c r="HL127" s="827"/>
      <c r="HM127" s="827"/>
      <c r="HN127" s="827"/>
      <c r="HO127" s="827"/>
      <c r="HP127" s="827"/>
      <c r="HQ127" s="827"/>
      <c r="HR127" s="827"/>
      <c r="HS127" s="827"/>
      <c r="HT127" s="827"/>
      <c r="HU127" s="827"/>
      <c r="HV127" s="827"/>
      <c r="HW127" s="827"/>
      <c r="HX127" s="827"/>
      <c r="HY127" s="827"/>
      <c r="HZ127" s="827"/>
      <c r="IA127" s="827"/>
      <c r="IB127" s="827"/>
      <c r="IC127" s="827"/>
      <c r="ID127" s="827"/>
      <c r="IE127" s="827"/>
      <c r="IF127" s="827"/>
      <c r="IG127" s="827"/>
      <c r="IH127" s="827"/>
      <c r="II127" s="827"/>
      <c r="IJ127" s="827"/>
      <c r="IK127" s="827"/>
      <c r="IL127" s="827"/>
      <c r="IM127" s="827"/>
      <c r="IN127" s="827"/>
      <c r="IO127" s="827"/>
    </row>
    <row r="128" spans="1:249" s="158" customFormat="1" ht="32.25" customHeight="1">
      <c r="A128" s="793" t="s">
        <v>52</v>
      </c>
      <c r="B128" s="1134">
        <v>4.0999999999999996</v>
      </c>
      <c r="C128" s="1135" t="s">
        <v>54</v>
      </c>
      <c r="D128" s="1103" t="s">
        <v>64</v>
      </c>
      <c r="E128" s="1152" t="s">
        <v>39</v>
      </c>
      <c r="F128" s="660"/>
      <c r="G128" s="660">
        <f>+'3.1ผลงานคณะ'!G138</f>
        <v>0</v>
      </c>
      <c r="H128" s="1101">
        <f>+'3.1ผลงานคณะ'!H138</f>
        <v>0</v>
      </c>
      <c r="I128" s="660" t="str">
        <f>+'3.1ผลงานคณะ'!I138</f>
        <v>ต้องปรับปรุงเร่งด่วน</v>
      </c>
      <c r="J128" s="660">
        <f>+'3.1ผลงานคณะ'!J138</f>
        <v>5</v>
      </c>
      <c r="K128" s="660"/>
      <c r="L128" s="660">
        <f>+'3.1ผลงานคณะ'!L138</f>
        <v>0</v>
      </c>
      <c r="M128" s="660">
        <f>+'3.1ผลงานคณะ'!M138</f>
        <v>0</v>
      </c>
      <c r="N128" s="660">
        <f>+'3.1ผลงานคณะ'!N138</f>
        <v>0</v>
      </c>
      <c r="O128" s="660">
        <f>+'3.1ผลงานคณะ'!O138</f>
        <v>0</v>
      </c>
      <c r="P128" s="660">
        <f>+'3.1ผลงานคณะ'!P138</f>
        <v>0</v>
      </c>
      <c r="Q128" s="1101">
        <f>+'3.1ผลงานคณะ'!Q138</f>
        <v>0</v>
      </c>
      <c r="R128" s="660" t="str">
        <f>+'3.1ผลงานคณะ'!R138</f>
        <v>ต้องปรับปรุงเร่งด่วน</v>
      </c>
      <c r="S128" s="660">
        <f>+'3.1ผลงานคณะ'!S138</f>
        <v>6</v>
      </c>
      <c r="T128" s="660"/>
      <c r="U128" s="660">
        <f>+'3.1ผลงานคณะ'!U138</f>
        <v>0</v>
      </c>
      <c r="V128" s="1101">
        <f>+'3.1ผลงานคณะ'!V138</f>
        <v>0</v>
      </c>
      <c r="W128" s="660" t="str">
        <f>+'3.1ผลงานคณะ'!W138</f>
        <v>ต้องปรับปรุงเร่งด่วน</v>
      </c>
      <c r="X128" s="660">
        <f>+'3.1ผลงานคณะ'!X138</f>
        <v>5</v>
      </c>
      <c r="Y128" s="660"/>
      <c r="Z128" s="660">
        <f>+'3.1ผลงานคณะ'!Z138</f>
        <v>0</v>
      </c>
      <c r="AA128" s="1101">
        <f>+'3.1ผลงานคณะ'!AA138</f>
        <v>0</v>
      </c>
      <c r="AB128" s="660" t="str">
        <f>+'3.1ผลงานคณะ'!AB138</f>
        <v>ต้องปรับปรุงเร่งด่วน</v>
      </c>
      <c r="AC128" s="660">
        <f>+'3.1ผลงานคณะ'!AC138</f>
        <v>6</v>
      </c>
      <c r="AD128" s="660"/>
      <c r="AE128" s="660">
        <f>+'3.1ผลงานคณะ'!AE138</f>
        <v>0</v>
      </c>
      <c r="AF128" s="1101">
        <f>+'3.1ผลงานคณะ'!AF138</f>
        <v>0</v>
      </c>
      <c r="AG128" s="660" t="str">
        <f>+'3.1ผลงานคณะ'!AG138</f>
        <v>ต้องปรับปรุงเร่งด่วน</v>
      </c>
      <c r="AH128" s="660">
        <f>+'3.1ผลงานคณะ'!AH138</f>
        <v>5</v>
      </c>
      <c r="AI128" s="660"/>
      <c r="AJ128" s="660">
        <f>+'3.1ผลงานคณะ'!AJ138</f>
        <v>0</v>
      </c>
      <c r="AK128" s="1101">
        <f>+'3.1ผลงานคณะ'!AK138</f>
        <v>0</v>
      </c>
      <c r="AL128" s="660" t="str">
        <f>+'3.1ผลงานคณะ'!AL138</f>
        <v>ต้องปรับปรุงเร่งด่วน</v>
      </c>
      <c r="AM128" s="660">
        <f>+'3.1ผลงานคณะ'!AM138</f>
        <v>5</v>
      </c>
      <c r="AN128" s="660"/>
      <c r="AO128" s="660">
        <f>+'3.1ผลงานคณะ'!AO138</f>
        <v>0</v>
      </c>
      <c r="AP128" s="1101">
        <f>+'3.1ผลงานคณะ'!AP138</f>
        <v>0</v>
      </c>
      <c r="AQ128" s="660" t="str">
        <f>+'3.1ผลงานคณะ'!AQ138</f>
        <v>ต้องปรับปรุงเร่งด่วน</v>
      </c>
      <c r="AR128" s="660">
        <f>+'3.1ผลงานคณะ'!AR138</f>
        <v>6</v>
      </c>
      <c r="AS128" s="660"/>
      <c r="AT128" s="660">
        <f>+'3.1ผลงานคณะ'!AT138</f>
        <v>0</v>
      </c>
      <c r="AU128" s="1101">
        <f>+'3.1ผลงานคณะ'!AU138</f>
        <v>0</v>
      </c>
      <c r="AV128" s="660" t="str">
        <f>+'3.1ผลงานคณะ'!AV138</f>
        <v>ต้องปรับปรุงเร่งด่วน</v>
      </c>
      <c r="AW128" s="660">
        <f>+'3.1ผลงานคณะ'!AW138</f>
        <v>6</v>
      </c>
      <c r="AX128" s="660"/>
      <c r="AY128" s="660">
        <f>+'3.1ผลงานคณะ'!AY138</f>
        <v>0</v>
      </c>
      <c r="AZ128" s="1101">
        <f>+'3.1ผลงานคณะ'!AZ138</f>
        <v>0</v>
      </c>
      <c r="BA128" s="660" t="str">
        <f>+'3.1ผลงานคณะ'!BA138</f>
        <v>ต้องปรับปรุงเร่งด่วน</v>
      </c>
      <c r="BB128" s="660">
        <f>+'3.1ผลงานคณะ'!BB138</f>
        <v>6</v>
      </c>
      <c r="BC128" s="660"/>
      <c r="BD128" s="660">
        <f>+'3.1ผลงานคณะ'!BD138</f>
        <v>0</v>
      </c>
      <c r="BE128" s="1101">
        <f>+'3.1ผลงานคณะ'!BE138</f>
        <v>0</v>
      </c>
      <c r="BF128" s="660" t="str">
        <f>+'3.1ผลงานคณะ'!BF138</f>
        <v>ต้องปรับปรุงเร่งด่วน</v>
      </c>
      <c r="BG128" s="660">
        <f>+'3.1ผลงานคณะ'!BG138</f>
        <v>5</v>
      </c>
      <c r="BH128" s="660"/>
      <c r="BI128" s="660">
        <f>+'3.1ผลงานคณะ'!BI138</f>
        <v>0</v>
      </c>
      <c r="BJ128" s="1101">
        <f>+'3.1ผลงานคณะ'!BJ138</f>
        <v>0</v>
      </c>
      <c r="BK128" s="660" t="str">
        <f>+'3.1ผลงานคณะ'!BK138</f>
        <v>ต้องปรับปรุงเร่งด่วน</v>
      </c>
      <c r="BL128" s="660">
        <f>+'1.เป้าหมาย'!B40</f>
        <v>6</v>
      </c>
      <c r="BM128" s="1127"/>
      <c r="BN128" s="1153">
        <f>+SUM(BN129:BN135)</f>
        <v>6</v>
      </c>
      <c r="BO128" s="1101">
        <f>IF(BN128&lt;1,0,IF(BN128&lt;2,1,IF(BN128&lt;3,2,IF(BN128&lt;5,3,IF(BN128&lt;6,4,IF(BN128&gt;=6,5))))))</f>
        <v>5</v>
      </c>
      <c r="BP128" s="660" t="str">
        <f>IF(BO128&lt;1.51,"ต้องปรับปรุงเร่งด่วน",IF(BO128&lt;2.51,"ต้องปรับปรุง",IF(BO128&lt;3.51,"พอใช้",IF(BO128&lt;4.51,"ดี",IF(BO128&gt;=4.51,"ดีมาก")))))</f>
        <v>ดีมาก</v>
      </c>
      <c r="BQ128" s="1098" t="str">
        <f>IF(BN128&gt;=BL128,"/",IF(BN128&lt;BL128,"X"))</f>
        <v>/</v>
      </c>
    </row>
    <row r="129" spans="1:70" ht="48">
      <c r="A129" s="806"/>
      <c r="B129" s="540"/>
      <c r="C129" s="132" t="s">
        <v>162</v>
      </c>
      <c r="D129" s="129"/>
      <c r="E129" s="530"/>
      <c r="F129" s="656"/>
      <c r="G129" s="656">
        <f>+'3.1ผลงานคณะ'!G139</f>
        <v>0</v>
      </c>
      <c r="H129" s="656"/>
      <c r="I129" s="656"/>
      <c r="J129" s="656"/>
      <c r="K129" s="656"/>
      <c r="L129" s="656">
        <f>+'3.1ผลงานคณะ'!L139</f>
        <v>0</v>
      </c>
      <c r="M129" s="656">
        <f>+'3.1ผลงานคณะ'!M139</f>
        <v>0</v>
      </c>
      <c r="N129" s="656">
        <f>+'3.1ผลงานคณะ'!N139</f>
        <v>0</v>
      </c>
      <c r="O129" s="656">
        <f>+'3.1ผลงานคณะ'!O139</f>
        <v>0</v>
      </c>
      <c r="P129" s="656">
        <f>+'3.1ผลงานคณะ'!P139</f>
        <v>0</v>
      </c>
      <c r="Q129" s="656"/>
      <c r="R129" s="656"/>
      <c r="S129" s="656"/>
      <c r="T129" s="656"/>
      <c r="U129" s="656">
        <f>+'3.1ผลงานคณะ'!U139</f>
        <v>0</v>
      </c>
      <c r="V129" s="656"/>
      <c r="W129" s="656"/>
      <c r="X129" s="656"/>
      <c r="Y129" s="656"/>
      <c r="Z129" s="656">
        <f>+'3.1ผลงานคณะ'!Z139</f>
        <v>0</v>
      </c>
      <c r="AA129" s="656"/>
      <c r="AB129" s="656"/>
      <c r="AC129" s="656"/>
      <c r="AD129" s="656"/>
      <c r="AE129" s="656">
        <f>+'3.1ผลงานคณะ'!AE139</f>
        <v>0</v>
      </c>
      <c r="AF129" s="656"/>
      <c r="AG129" s="656"/>
      <c r="AH129" s="656"/>
      <c r="AI129" s="656"/>
      <c r="AJ129" s="656">
        <f>+'3.1ผลงานคณะ'!AJ139</f>
        <v>0</v>
      </c>
      <c r="AK129" s="656"/>
      <c r="AL129" s="656"/>
      <c r="AM129" s="656"/>
      <c r="AN129" s="656"/>
      <c r="AO129" s="656">
        <f>+'3.1ผลงานคณะ'!AO139</f>
        <v>0</v>
      </c>
      <c r="AP129" s="656"/>
      <c r="AQ129" s="656"/>
      <c r="AR129" s="656"/>
      <c r="AS129" s="656"/>
      <c r="AT129" s="656">
        <f>+'3.1ผลงานคณะ'!AT139</f>
        <v>0</v>
      </c>
      <c r="AU129" s="656"/>
      <c r="AV129" s="656"/>
      <c r="AW129" s="656"/>
      <c r="AX129" s="656"/>
      <c r="AY129" s="656">
        <f>+'3.1ผลงานคณะ'!AY139</f>
        <v>0</v>
      </c>
      <c r="AZ129" s="656"/>
      <c r="BA129" s="656"/>
      <c r="BB129" s="656"/>
      <c r="BC129" s="656"/>
      <c r="BD129" s="656">
        <f>+'3.1ผลงานคณะ'!BD139</f>
        <v>0</v>
      </c>
      <c r="BE129" s="656"/>
      <c r="BF129" s="656"/>
      <c r="BG129" s="656"/>
      <c r="BH129" s="656"/>
      <c r="BI129" s="656">
        <f>+'3.1ผลงานคณะ'!BI139</f>
        <v>0</v>
      </c>
      <c r="BJ129" s="656"/>
      <c r="BK129" s="656"/>
      <c r="BL129" s="656"/>
      <c r="BM129" s="1107"/>
      <c r="BN129" s="1198">
        <v>1</v>
      </c>
      <c r="BO129" s="585"/>
      <c r="BP129" s="585"/>
      <c r="BQ129" s="122"/>
    </row>
    <row r="130" spans="1:70" ht="96">
      <c r="A130" s="806"/>
      <c r="B130" s="540"/>
      <c r="C130" s="132" t="s">
        <v>463</v>
      </c>
      <c r="D130" s="129"/>
      <c r="E130" s="530"/>
      <c r="F130" s="656"/>
      <c r="G130" s="656">
        <f>+'3.1ผลงานคณะ'!G140</f>
        <v>0</v>
      </c>
      <c r="H130" s="656"/>
      <c r="I130" s="656"/>
      <c r="J130" s="656"/>
      <c r="K130" s="656"/>
      <c r="L130" s="656">
        <f>+'3.1ผลงานคณะ'!L140</f>
        <v>0</v>
      </c>
      <c r="M130" s="656">
        <f>+'3.1ผลงานคณะ'!M140</f>
        <v>0</v>
      </c>
      <c r="N130" s="656">
        <f>+'3.1ผลงานคณะ'!N140</f>
        <v>0</v>
      </c>
      <c r="O130" s="656">
        <f>+'3.1ผลงานคณะ'!O140</f>
        <v>0</v>
      </c>
      <c r="P130" s="656">
        <f>+'3.1ผลงานคณะ'!P140</f>
        <v>0</v>
      </c>
      <c r="Q130" s="656"/>
      <c r="R130" s="656"/>
      <c r="S130" s="656"/>
      <c r="T130" s="656"/>
      <c r="U130" s="656">
        <f>+'3.1ผลงานคณะ'!U140</f>
        <v>0</v>
      </c>
      <c r="V130" s="656"/>
      <c r="W130" s="656"/>
      <c r="X130" s="656"/>
      <c r="Y130" s="656"/>
      <c r="Z130" s="656">
        <f>+'3.1ผลงานคณะ'!Z140</f>
        <v>0</v>
      </c>
      <c r="AA130" s="656"/>
      <c r="AB130" s="656"/>
      <c r="AC130" s="656"/>
      <c r="AD130" s="656"/>
      <c r="AE130" s="656">
        <f>+'3.1ผลงานคณะ'!AE140</f>
        <v>0</v>
      </c>
      <c r="AF130" s="656"/>
      <c r="AG130" s="656"/>
      <c r="AH130" s="656"/>
      <c r="AI130" s="656"/>
      <c r="AJ130" s="656">
        <f>+'3.1ผลงานคณะ'!AJ140</f>
        <v>0</v>
      </c>
      <c r="AK130" s="656"/>
      <c r="AL130" s="656"/>
      <c r="AM130" s="656"/>
      <c r="AN130" s="656"/>
      <c r="AO130" s="656">
        <f>+'3.1ผลงานคณะ'!AO140</f>
        <v>0</v>
      </c>
      <c r="AP130" s="656"/>
      <c r="AQ130" s="656"/>
      <c r="AR130" s="656"/>
      <c r="AS130" s="656"/>
      <c r="AT130" s="656">
        <f>+'3.1ผลงานคณะ'!AT140</f>
        <v>0</v>
      </c>
      <c r="AU130" s="656"/>
      <c r="AV130" s="656"/>
      <c r="AW130" s="656"/>
      <c r="AX130" s="656"/>
      <c r="AY130" s="656">
        <f>+'3.1ผลงานคณะ'!AY140</f>
        <v>0</v>
      </c>
      <c r="AZ130" s="656"/>
      <c r="BA130" s="656"/>
      <c r="BB130" s="656"/>
      <c r="BC130" s="656"/>
      <c r="BD130" s="656">
        <f>+'3.1ผลงานคณะ'!BD140</f>
        <v>0</v>
      </c>
      <c r="BE130" s="656"/>
      <c r="BF130" s="656"/>
      <c r="BG130" s="656"/>
      <c r="BH130" s="656"/>
      <c r="BI130" s="656">
        <f>+'3.1ผลงานคณะ'!BI140</f>
        <v>0</v>
      </c>
      <c r="BJ130" s="656"/>
      <c r="BK130" s="656"/>
      <c r="BL130" s="656"/>
      <c r="BM130" s="1107"/>
      <c r="BN130" s="1198">
        <v>1</v>
      </c>
      <c r="BO130" s="585"/>
      <c r="BP130" s="585"/>
      <c r="BQ130" s="122"/>
    </row>
    <row r="131" spans="1:70" ht="48">
      <c r="A131" s="806"/>
      <c r="B131" s="540"/>
      <c r="C131" s="132" t="s">
        <v>164</v>
      </c>
      <c r="D131" s="129"/>
      <c r="E131" s="530"/>
      <c r="F131" s="656"/>
      <c r="G131" s="656">
        <f>+'3.1ผลงานคณะ'!G141</f>
        <v>0</v>
      </c>
      <c r="H131" s="656"/>
      <c r="I131" s="656"/>
      <c r="J131" s="656"/>
      <c r="K131" s="656"/>
      <c r="L131" s="656">
        <f>+'3.1ผลงานคณะ'!L141</f>
        <v>0</v>
      </c>
      <c r="M131" s="656">
        <f>+'3.1ผลงานคณะ'!M141</f>
        <v>0</v>
      </c>
      <c r="N131" s="656">
        <f>+'3.1ผลงานคณะ'!N141</f>
        <v>0</v>
      </c>
      <c r="O131" s="656">
        <f>+'3.1ผลงานคณะ'!O141</f>
        <v>0</v>
      </c>
      <c r="P131" s="656">
        <f>+'3.1ผลงานคณะ'!P141</f>
        <v>0</v>
      </c>
      <c r="Q131" s="656"/>
      <c r="R131" s="656"/>
      <c r="S131" s="656"/>
      <c r="T131" s="656"/>
      <c r="U131" s="656">
        <f>+'3.1ผลงานคณะ'!U141</f>
        <v>0</v>
      </c>
      <c r="V131" s="656"/>
      <c r="W131" s="656"/>
      <c r="X131" s="656"/>
      <c r="Y131" s="656"/>
      <c r="Z131" s="656">
        <f>+'3.1ผลงานคณะ'!Z141</f>
        <v>0</v>
      </c>
      <c r="AA131" s="656"/>
      <c r="AB131" s="656"/>
      <c r="AC131" s="656"/>
      <c r="AD131" s="656"/>
      <c r="AE131" s="656">
        <f>+'3.1ผลงานคณะ'!AE141</f>
        <v>0</v>
      </c>
      <c r="AF131" s="656"/>
      <c r="AG131" s="656"/>
      <c r="AH131" s="656"/>
      <c r="AI131" s="656"/>
      <c r="AJ131" s="656">
        <f>+'3.1ผลงานคณะ'!AJ141</f>
        <v>0</v>
      </c>
      <c r="AK131" s="656"/>
      <c r="AL131" s="656"/>
      <c r="AM131" s="656"/>
      <c r="AN131" s="656"/>
      <c r="AO131" s="656">
        <f>+'3.1ผลงานคณะ'!AO141</f>
        <v>0</v>
      </c>
      <c r="AP131" s="656"/>
      <c r="AQ131" s="656"/>
      <c r="AR131" s="656"/>
      <c r="AS131" s="656"/>
      <c r="AT131" s="656">
        <f>+'3.1ผลงานคณะ'!AT141</f>
        <v>0</v>
      </c>
      <c r="AU131" s="656"/>
      <c r="AV131" s="656"/>
      <c r="AW131" s="656"/>
      <c r="AX131" s="656"/>
      <c r="AY131" s="656">
        <f>+'3.1ผลงานคณะ'!AY141</f>
        <v>0</v>
      </c>
      <c r="AZ131" s="656"/>
      <c r="BA131" s="656"/>
      <c r="BB131" s="656"/>
      <c r="BC131" s="656"/>
      <c r="BD131" s="656">
        <f>+'3.1ผลงานคณะ'!BD141</f>
        <v>0</v>
      </c>
      <c r="BE131" s="656"/>
      <c r="BF131" s="656"/>
      <c r="BG131" s="656"/>
      <c r="BH131" s="656"/>
      <c r="BI131" s="656">
        <f>+'3.1ผลงานคณะ'!BI141</f>
        <v>0</v>
      </c>
      <c r="BJ131" s="656"/>
      <c r="BK131" s="656"/>
      <c r="BL131" s="656"/>
      <c r="BM131" s="1107"/>
      <c r="BN131" s="1198">
        <v>1</v>
      </c>
      <c r="BO131" s="585"/>
      <c r="BP131" s="585"/>
      <c r="BQ131" s="122"/>
    </row>
    <row r="132" spans="1:70" ht="48">
      <c r="A132" s="806"/>
      <c r="B132" s="540"/>
      <c r="C132" s="132" t="s">
        <v>165</v>
      </c>
      <c r="D132" s="129"/>
      <c r="E132" s="530"/>
      <c r="F132" s="656"/>
      <c r="G132" s="656">
        <f>+'3.1ผลงานคณะ'!G142</f>
        <v>0</v>
      </c>
      <c r="H132" s="656"/>
      <c r="I132" s="656"/>
      <c r="J132" s="656"/>
      <c r="K132" s="656"/>
      <c r="L132" s="656">
        <f>+'3.1ผลงานคณะ'!L142</f>
        <v>0</v>
      </c>
      <c r="M132" s="656">
        <f>+'3.1ผลงานคณะ'!M142</f>
        <v>0</v>
      </c>
      <c r="N132" s="656">
        <f>+'3.1ผลงานคณะ'!N142</f>
        <v>0</v>
      </c>
      <c r="O132" s="656">
        <f>+'3.1ผลงานคณะ'!O142</f>
        <v>0</v>
      </c>
      <c r="P132" s="656">
        <f>+'3.1ผลงานคณะ'!P142</f>
        <v>0</v>
      </c>
      <c r="Q132" s="656"/>
      <c r="R132" s="656"/>
      <c r="S132" s="656"/>
      <c r="T132" s="656"/>
      <c r="U132" s="656">
        <f>+'3.1ผลงานคณะ'!U142</f>
        <v>0</v>
      </c>
      <c r="V132" s="656"/>
      <c r="W132" s="656"/>
      <c r="X132" s="656"/>
      <c r="Y132" s="656"/>
      <c r="Z132" s="656">
        <f>+'3.1ผลงานคณะ'!Z142</f>
        <v>0</v>
      </c>
      <c r="AA132" s="656"/>
      <c r="AB132" s="656"/>
      <c r="AC132" s="656"/>
      <c r="AD132" s="656"/>
      <c r="AE132" s="656">
        <f>+'3.1ผลงานคณะ'!AE142</f>
        <v>0</v>
      </c>
      <c r="AF132" s="656"/>
      <c r="AG132" s="656"/>
      <c r="AH132" s="656"/>
      <c r="AI132" s="656"/>
      <c r="AJ132" s="656">
        <f>+'3.1ผลงานคณะ'!AJ142</f>
        <v>0</v>
      </c>
      <c r="AK132" s="656"/>
      <c r="AL132" s="656"/>
      <c r="AM132" s="656"/>
      <c r="AN132" s="656"/>
      <c r="AO132" s="656">
        <f>+'3.1ผลงานคณะ'!AO142</f>
        <v>0</v>
      </c>
      <c r="AP132" s="656"/>
      <c r="AQ132" s="656"/>
      <c r="AR132" s="656"/>
      <c r="AS132" s="656"/>
      <c r="AT132" s="656">
        <f>+'3.1ผลงานคณะ'!AT142</f>
        <v>0</v>
      </c>
      <c r="AU132" s="656"/>
      <c r="AV132" s="656"/>
      <c r="AW132" s="656"/>
      <c r="AX132" s="656"/>
      <c r="AY132" s="656">
        <f>+'3.1ผลงานคณะ'!AY142</f>
        <v>0</v>
      </c>
      <c r="AZ132" s="656"/>
      <c r="BA132" s="656"/>
      <c r="BB132" s="656"/>
      <c r="BC132" s="656"/>
      <c r="BD132" s="656">
        <f>+'3.1ผลงานคณะ'!BD142</f>
        <v>0</v>
      </c>
      <c r="BE132" s="656"/>
      <c r="BF132" s="656"/>
      <c r="BG132" s="656"/>
      <c r="BH132" s="656"/>
      <c r="BI132" s="656">
        <f>+'3.1ผลงานคณะ'!BI142</f>
        <v>0</v>
      </c>
      <c r="BJ132" s="656"/>
      <c r="BK132" s="656"/>
      <c r="BL132" s="656"/>
      <c r="BM132" s="1107"/>
      <c r="BN132" s="1198">
        <v>1</v>
      </c>
      <c r="BO132" s="585"/>
      <c r="BP132" s="585"/>
      <c r="BQ132" s="122"/>
    </row>
    <row r="133" spans="1:70" ht="48">
      <c r="A133" s="806"/>
      <c r="B133" s="540"/>
      <c r="C133" s="132" t="s">
        <v>166</v>
      </c>
      <c r="D133" s="129"/>
      <c r="E133" s="530"/>
      <c r="F133" s="656"/>
      <c r="G133" s="656">
        <f>+'3.1ผลงานคณะ'!G143</f>
        <v>0</v>
      </c>
      <c r="H133" s="656"/>
      <c r="I133" s="656"/>
      <c r="J133" s="656"/>
      <c r="K133" s="656"/>
      <c r="L133" s="656">
        <f>+'3.1ผลงานคณะ'!L143</f>
        <v>0</v>
      </c>
      <c r="M133" s="656">
        <f>+'3.1ผลงานคณะ'!M143</f>
        <v>0</v>
      </c>
      <c r="N133" s="656">
        <f>+'3.1ผลงานคณะ'!N143</f>
        <v>0</v>
      </c>
      <c r="O133" s="656">
        <f>+'3.1ผลงานคณะ'!O143</f>
        <v>0</v>
      </c>
      <c r="P133" s="656">
        <f>+'3.1ผลงานคณะ'!P143</f>
        <v>0</v>
      </c>
      <c r="Q133" s="656"/>
      <c r="R133" s="656"/>
      <c r="S133" s="656"/>
      <c r="T133" s="656"/>
      <c r="U133" s="656">
        <f>+'3.1ผลงานคณะ'!U143</f>
        <v>0</v>
      </c>
      <c r="V133" s="656"/>
      <c r="W133" s="656"/>
      <c r="X133" s="656"/>
      <c r="Y133" s="656"/>
      <c r="Z133" s="656">
        <f>+'3.1ผลงานคณะ'!Z143</f>
        <v>0</v>
      </c>
      <c r="AA133" s="656"/>
      <c r="AB133" s="656"/>
      <c r="AC133" s="656"/>
      <c r="AD133" s="656"/>
      <c r="AE133" s="656">
        <f>+'3.1ผลงานคณะ'!AE143</f>
        <v>0</v>
      </c>
      <c r="AF133" s="656"/>
      <c r="AG133" s="656"/>
      <c r="AH133" s="656"/>
      <c r="AI133" s="656"/>
      <c r="AJ133" s="656">
        <f>+'3.1ผลงานคณะ'!AJ143</f>
        <v>0</v>
      </c>
      <c r="AK133" s="656"/>
      <c r="AL133" s="656"/>
      <c r="AM133" s="656"/>
      <c r="AN133" s="656"/>
      <c r="AO133" s="656">
        <f>+'3.1ผลงานคณะ'!AO143</f>
        <v>0</v>
      </c>
      <c r="AP133" s="656"/>
      <c r="AQ133" s="656"/>
      <c r="AR133" s="656"/>
      <c r="AS133" s="656"/>
      <c r="AT133" s="656">
        <f>+'3.1ผลงานคณะ'!AT143</f>
        <v>0</v>
      </c>
      <c r="AU133" s="656"/>
      <c r="AV133" s="656"/>
      <c r="AW133" s="656"/>
      <c r="AX133" s="656"/>
      <c r="AY133" s="656">
        <f>+'3.1ผลงานคณะ'!AY143</f>
        <v>0</v>
      </c>
      <c r="AZ133" s="656"/>
      <c r="BA133" s="656"/>
      <c r="BB133" s="656"/>
      <c r="BC133" s="656"/>
      <c r="BD133" s="656">
        <f>+'3.1ผลงานคณะ'!BD143</f>
        <v>0</v>
      </c>
      <c r="BE133" s="656"/>
      <c r="BF133" s="656"/>
      <c r="BG133" s="656"/>
      <c r="BH133" s="656"/>
      <c r="BI133" s="656">
        <f>+'3.1ผลงานคณะ'!BI143</f>
        <v>0</v>
      </c>
      <c r="BJ133" s="656"/>
      <c r="BK133" s="656"/>
      <c r="BL133" s="656"/>
      <c r="BM133" s="1107"/>
      <c r="BN133" s="1198">
        <v>1</v>
      </c>
      <c r="BO133" s="585"/>
      <c r="BP133" s="585"/>
      <c r="BQ133" s="122"/>
    </row>
    <row r="134" spans="1:70" ht="48">
      <c r="A134" s="806"/>
      <c r="B134" s="540"/>
      <c r="C134" s="132" t="s">
        <v>167</v>
      </c>
      <c r="D134" s="129"/>
      <c r="E134" s="530"/>
      <c r="F134" s="656"/>
      <c r="G134" s="656">
        <f>+'3.1ผลงานคณะ'!G144</f>
        <v>0</v>
      </c>
      <c r="H134" s="656"/>
      <c r="I134" s="656"/>
      <c r="J134" s="656"/>
      <c r="K134" s="656"/>
      <c r="L134" s="656">
        <f>+'3.1ผลงานคณะ'!L144</f>
        <v>0</v>
      </c>
      <c r="M134" s="656">
        <f>+'3.1ผลงานคณะ'!M144</f>
        <v>0</v>
      </c>
      <c r="N134" s="656">
        <f>+'3.1ผลงานคณะ'!N144</f>
        <v>0</v>
      </c>
      <c r="O134" s="656">
        <f>+'3.1ผลงานคณะ'!O144</f>
        <v>0</v>
      </c>
      <c r="P134" s="656">
        <f>+'3.1ผลงานคณะ'!P144</f>
        <v>0</v>
      </c>
      <c r="Q134" s="656"/>
      <c r="R134" s="656"/>
      <c r="S134" s="656"/>
      <c r="T134" s="656"/>
      <c r="U134" s="656">
        <f>+'3.1ผลงานคณะ'!U144</f>
        <v>0</v>
      </c>
      <c r="V134" s="656"/>
      <c r="W134" s="656"/>
      <c r="X134" s="656"/>
      <c r="Y134" s="656"/>
      <c r="Z134" s="656">
        <f>+'3.1ผลงานคณะ'!Z144</f>
        <v>0</v>
      </c>
      <c r="AA134" s="656"/>
      <c r="AB134" s="656"/>
      <c r="AC134" s="656"/>
      <c r="AD134" s="656"/>
      <c r="AE134" s="656">
        <f>+'3.1ผลงานคณะ'!AE144</f>
        <v>0</v>
      </c>
      <c r="AF134" s="656"/>
      <c r="AG134" s="656"/>
      <c r="AH134" s="656"/>
      <c r="AI134" s="656"/>
      <c r="AJ134" s="656">
        <f>+'3.1ผลงานคณะ'!AJ144</f>
        <v>0</v>
      </c>
      <c r="AK134" s="656"/>
      <c r="AL134" s="656"/>
      <c r="AM134" s="656"/>
      <c r="AN134" s="656"/>
      <c r="AO134" s="656">
        <f>+'3.1ผลงานคณะ'!AO144</f>
        <v>0</v>
      </c>
      <c r="AP134" s="656"/>
      <c r="AQ134" s="656"/>
      <c r="AR134" s="656"/>
      <c r="AS134" s="656"/>
      <c r="AT134" s="656">
        <f>+'3.1ผลงานคณะ'!AT144</f>
        <v>0</v>
      </c>
      <c r="AU134" s="656"/>
      <c r="AV134" s="656"/>
      <c r="AW134" s="656"/>
      <c r="AX134" s="656"/>
      <c r="AY134" s="656">
        <f>+'3.1ผลงานคณะ'!AY144</f>
        <v>0</v>
      </c>
      <c r="AZ134" s="656"/>
      <c r="BA134" s="656"/>
      <c r="BB134" s="656"/>
      <c r="BC134" s="656"/>
      <c r="BD134" s="656">
        <f>+'3.1ผลงานคณะ'!BD144</f>
        <v>0</v>
      </c>
      <c r="BE134" s="656"/>
      <c r="BF134" s="656"/>
      <c r="BG134" s="656"/>
      <c r="BH134" s="656"/>
      <c r="BI134" s="656">
        <f>+'3.1ผลงานคณะ'!BI144</f>
        <v>0</v>
      </c>
      <c r="BJ134" s="656"/>
      <c r="BK134" s="656"/>
      <c r="BL134" s="656"/>
      <c r="BM134" s="1107"/>
      <c r="BN134" s="1198">
        <v>1</v>
      </c>
      <c r="BO134" s="585"/>
      <c r="BP134" s="585"/>
      <c r="BQ134" s="122"/>
    </row>
    <row r="135" spans="1:70" ht="48">
      <c r="A135" s="813"/>
      <c r="B135" s="540"/>
      <c r="C135" s="132" t="s">
        <v>168</v>
      </c>
      <c r="D135" s="129"/>
      <c r="E135" s="530"/>
      <c r="F135" s="656"/>
      <c r="G135" s="656">
        <f>+'3.1ผลงานคณะ'!G145</f>
        <v>0</v>
      </c>
      <c r="H135" s="656"/>
      <c r="I135" s="656"/>
      <c r="J135" s="656"/>
      <c r="K135" s="656"/>
      <c r="L135" s="656">
        <f>+'3.1ผลงานคณะ'!L145</f>
        <v>0</v>
      </c>
      <c r="M135" s="656">
        <f>+'3.1ผลงานคณะ'!M145</f>
        <v>0</v>
      </c>
      <c r="N135" s="656">
        <f>+'3.1ผลงานคณะ'!N145</f>
        <v>0</v>
      </c>
      <c r="O135" s="656">
        <f>+'3.1ผลงานคณะ'!O145</f>
        <v>0</v>
      </c>
      <c r="P135" s="656">
        <f>+'3.1ผลงานคณะ'!P145</f>
        <v>0</v>
      </c>
      <c r="Q135" s="656"/>
      <c r="R135" s="656"/>
      <c r="S135" s="656"/>
      <c r="T135" s="656"/>
      <c r="U135" s="656">
        <f>+'3.1ผลงานคณะ'!U145</f>
        <v>0</v>
      </c>
      <c r="V135" s="656"/>
      <c r="W135" s="656"/>
      <c r="X135" s="656"/>
      <c r="Y135" s="656"/>
      <c r="Z135" s="656">
        <f>+'3.1ผลงานคณะ'!Z145</f>
        <v>0</v>
      </c>
      <c r="AA135" s="656"/>
      <c r="AB135" s="656"/>
      <c r="AC135" s="656"/>
      <c r="AD135" s="656"/>
      <c r="AE135" s="656">
        <f>+'3.1ผลงานคณะ'!AE145</f>
        <v>0</v>
      </c>
      <c r="AF135" s="656"/>
      <c r="AG135" s="656"/>
      <c r="AH135" s="656"/>
      <c r="AI135" s="656"/>
      <c r="AJ135" s="656">
        <f>+'3.1ผลงานคณะ'!AJ145</f>
        <v>0</v>
      </c>
      <c r="AK135" s="656"/>
      <c r="AL135" s="656"/>
      <c r="AM135" s="656"/>
      <c r="AN135" s="656"/>
      <c r="AO135" s="656">
        <f>+'3.1ผลงานคณะ'!AO145</f>
        <v>0</v>
      </c>
      <c r="AP135" s="656"/>
      <c r="AQ135" s="656"/>
      <c r="AR135" s="656"/>
      <c r="AS135" s="656"/>
      <c r="AT135" s="656">
        <f>+'3.1ผลงานคณะ'!AT145</f>
        <v>0</v>
      </c>
      <c r="AU135" s="656"/>
      <c r="AV135" s="656"/>
      <c r="AW135" s="656"/>
      <c r="AX135" s="656"/>
      <c r="AY135" s="656">
        <f>+'3.1ผลงานคณะ'!AY145</f>
        <v>0</v>
      </c>
      <c r="AZ135" s="656"/>
      <c r="BA135" s="656"/>
      <c r="BB135" s="656"/>
      <c r="BC135" s="656"/>
      <c r="BD135" s="656">
        <f>+'3.1ผลงานคณะ'!BD145</f>
        <v>0</v>
      </c>
      <c r="BE135" s="656"/>
      <c r="BF135" s="656"/>
      <c r="BG135" s="656"/>
      <c r="BH135" s="656"/>
      <c r="BI135" s="656">
        <f>+'3.1ผลงานคณะ'!BI145</f>
        <v>0</v>
      </c>
      <c r="BJ135" s="656"/>
      <c r="BK135" s="656"/>
      <c r="BL135" s="656"/>
      <c r="BM135" s="1107"/>
      <c r="BN135" s="1198">
        <v>0</v>
      </c>
      <c r="BO135" s="585"/>
      <c r="BP135" s="585"/>
      <c r="BQ135" s="122"/>
    </row>
    <row r="136" spans="1:70" s="158" customFormat="1" ht="27.75">
      <c r="A136" s="793" t="s">
        <v>55</v>
      </c>
      <c r="B136" s="1151" t="s">
        <v>126</v>
      </c>
      <c r="C136" s="1155"/>
      <c r="D136" s="1156"/>
      <c r="E136" s="1157"/>
      <c r="F136" s="1158"/>
      <c r="G136" s="1158"/>
      <c r="H136" s="1156">
        <f>+'3.1ผลงานคณะ'!H146</f>
        <v>0</v>
      </c>
      <c r="I136" s="1158" t="str">
        <f>+'3.1ผลงานคณะ'!I146</f>
        <v>ต้องปรับปรุงเร่งด่วน</v>
      </c>
      <c r="J136" s="1158"/>
      <c r="K136" s="1158"/>
      <c r="L136" s="1158"/>
      <c r="M136" s="1158">
        <f>+'3.1ผลงานคณะ'!M146</f>
        <v>0</v>
      </c>
      <c r="N136" s="1158">
        <f>+'3.1ผลงานคณะ'!N146</f>
        <v>0</v>
      </c>
      <c r="O136" s="1158">
        <f>+'3.1ผลงานคณะ'!O146</f>
        <v>0</v>
      </c>
      <c r="P136" s="1158">
        <f>+'3.1ผลงานคณะ'!P146</f>
        <v>0</v>
      </c>
      <c r="Q136" s="1156">
        <f>+'3.1ผลงานคณะ'!Q146</f>
        <v>0</v>
      </c>
      <c r="R136" s="1158" t="str">
        <f>+'3.1ผลงานคณะ'!R146</f>
        <v>ต้องปรับปรุงเร่งด่วน</v>
      </c>
      <c r="S136" s="1158"/>
      <c r="T136" s="1158"/>
      <c r="U136" s="1158"/>
      <c r="V136" s="1156">
        <f>+'3.1ผลงานคณะ'!V146</f>
        <v>0</v>
      </c>
      <c r="W136" s="1158" t="str">
        <f>+'3.1ผลงานคณะ'!W146</f>
        <v>ต้องปรับปรุงเร่งด่วน</v>
      </c>
      <c r="X136" s="1158"/>
      <c r="Y136" s="1158"/>
      <c r="Z136" s="1158"/>
      <c r="AA136" s="1156">
        <f>+'3.1ผลงานคณะ'!AA146</f>
        <v>0</v>
      </c>
      <c r="AB136" s="1158" t="str">
        <f>+'3.1ผลงานคณะ'!AB146</f>
        <v>ต้องปรับปรุงเร่งด่วน</v>
      </c>
      <c r="AC136" s="1158"/>
      <c r="AD136" s="1158"/>
      <c r="AE136" s="1158"/>
      <c r="AF136" s="1156">
        <f>+'3.1ผลงานคณะ'!AF146</f>
        <v>0</v>
      </c>
      <c r="AG136" s="1158" t="str">
        <f>+'3.1ผลงานคณะ'!AG146</f>
        <v>ต้องปรับปรุงเร่งด่วน</v>
      </c>
      <c r="AH136" s="1158"/>
      <c r="AI136" s="1158"/>
      <c r="AJ136" s="1158"/>
      <c r="AK136" s="1156">
        <f>+'3.1ผลงานคณะ'!AK146</f>
        <v>0</v>
      </c>
      <c r="AL136" s="1158" t="str">
        <f>+'3.1ผลงานคณะ'!AL146</f>
        <v>ต้องปรับปรุงเร่งด่วน</v>
      </c>
      <c r="AM136" s="1158"/>
      <c r="AN136" s="1158"/>
      <c r="AO136" s="1158"/>
      <c r="AP136" s="1156">
        <f>+'3.1ผลงานคณะ'!AP146</f>
        <v>0</v>
      </c>
      <c r="AQ136" s="1158" t="str">
        <f>+'3.1ผลงานคณะ'!AQ146</f>
        <v>ต้องปรับปรุงเร่งด่วน</v>
      </c>
      <c r="AR136" s="1158"/>
      <c r="AS136" s="1158"/>
      <c r="AT136" s="1158"/>
      <c r="AU136" s="1156">
        <f>+'3.1ผลงานคณะ'!AU146</f>
        <v>0</v>
      </c>
      <c r="AV136" s="1158" t="str">
        <f>+'3.1ผลงานคณะ'!AV146</f>
        <v>ต้องปรับปรุงเร่งด่วน</v>
      </c>
      <c r="AW136" s="1158"/>
      <c r="AX136" s="1158"/>
      <c r="AY136" s="1158"/>
      <c r="AZ136" s="1156">
        <f>+'3.1ผลงานคณะ'!AZ146</f>
        <v>0</v>
      </c>
      <c r="BA136" s="1158" t="str">
        <f>+'3.1ผลงานคณะ'!BA146</f>
        <v>ต้องปรับปรุงเร่งด่วน</v>
      </c>
      <c r="BB136" s="1158"/>
      <c r="BC136" s="1158"/>
      <c r="BD136" s="1158"/>
      <c r="BE136" s="1156">
        <f>+'3.1ผลงานคณะ'!BE146</f>
        <v>0</v>
      </c>
      <c r="BF136" s="1158" t="str">
        <f>+'3.1ผลงานคณะ'!BF146</f>
        <v>ต้องปรับปรุงเร่งด่วน</v>
      </c>
      <c r="BG136" s="1158"/>
      <c r="BH136" s="1158"/>
      <c r="BI136" s="1158"/>
      <c r="BJ136" s="1156">
        <f>+'3.1ผลงานคณะ'!BJ146</f>
        <v>0</v>
      </c>
      <c r="BK136" s="1158" t="str">
        <f>+'3.1ผลงานคณะ'!BK146</f>
        <v>ต้องปรับปรุงเร่งด่วน</v>
      </c>
      <c r="BL136" s="1156"/>
      <c r="BM136" s="1157"/>
      <c r="BN136" s="1159"/>
      <c r="BO136" s="1156" t="e">
        <f>+SUM(BO137,BO145,BO148)/3</f>
        <v>#DIV/0!</v>
      </c>
      <c r="BP136" s="1158" t="e">
        <f t="shared" ref="BP136" si="1">IF(BO136&lt;1.51,"ต้องปรับปรุงเร่งด่วน",IF(BO136&lt;2.51,"ต้องปรับปรุง",IF(BO136&lt;3.51,"พอใช้",IF(BO136&lt;4.51,"ดี",IF(BO136&gt;=4.51,"ดีมาก")))))</f>
        <v>#DIV/0!</v>
      </c>
      <c r="BQ136" s="1158"/>
    </row>
    <row r="137" spans="1:70" s="158" customFormat="1" ht="46.5">
      <c r="A137" s="814"/>
      <c r="B137" s="1134">
        <v>5.0999999999999996</v>
      </c>
      <c r="C137" s="1132" t="s">
        <v>57</v>
      </c>
      <c r="D137" s="1175" t="s">
        <v>64</v>
      </c>
      <c r="E137" s="1176" t="s">
        <v>39</v>
      </c>
      <c r="F137" s="660"/>
      <c r="G137" s="660">
        <f>+'3.1ผลงานคณะ'!G147</f>
        <v>0</v>
      </c>
      <c r="H137" s="1101">
        <f>+'3.1ผลงานคณะ'!H147</f>
        <v>0</v>
      </c>
      <c r="I137" s="660" t="str">
        <f>+'3.1ผลงานคณะ'!I147</f>
        <v>ต้องปรับปรุงเร่งด่วน</v>
      </c>
      <c r="J137" s="660">
        <f>+'3.1ผลงานคณะ'!J147</f>
        <v>6</v>
      </c>
      <c r="K137" s="660"/>
      <c r="L137" s="660">
        <f>+'3.1ผลงานคณะ'!L147</f>
        <v>0</v>
      </c>
      <c r="M137" s="660">
        <f>+'3.1ผลงานคณะ'!M147</f>
        <v>0</v>
      </c>
      <c r="N137" s="660">
        <f>+'3.1ผลงานคณะ'!N147</f>
        <v>0</v>
      </c>
      <c r="O137" s="660">
        <f>+'3.1ผลงานคณะ'!O147</f>
        <v>0</v>
      </c>
      <c r="P137" s="660">
        <f>+'3.1ผลงานคณะ'!P147</f>
        <v>0</v>
      </c>
      <c r="Q137" s="1101">
        <f>+'3.1ผลงานคณะ'!Q147</f>
        <v>0</v>
      </c>
      <c r="R137" s="660" t="str">
        <f>+'3.1ผลงานคณะ'!R147</f>
        <v>ต้องปรับปรุงเร่งด่วน</v>
      </c>
      <c r="S137" s="660">
        <f>+'3.1ผลงานคณะ'!S147</f>
        <v>7</v>
      </c>
      <c r="T137" s="660"/>
      <c r="U137" s="660">
        <f>+'3.1ผลงานคณะ'!U147</f>
        <v>0</v>
      </c>
      <c r="V137" s="1101">
        <f>+'3.1ผลงานคณะ'!V147</f>
        <v>0</v>
      </c>
      <c r="W137" s="660" t="str">
        <f>+'3.1ผลงานคณะ'!W147</f>
        <v>ต้องปรับปรุงเร่งด่วน</v>
      </c>
      <c r="X137" s="660">
        <f>+'3.1ผลงานคณะ'!X147</f>
        <v>7</v>
      </c>
      <c r="Y137" s="660"/>
      <c r="Z137" s="660">
        <f>+'3.1ผลงานคณะ'!Z147</f>
        <v>0</v>
      </c>
      <c r="AA137" s="1101">
        <f>+'3.1ผลงานคณะ'!AA147</f>
        <v>0</v>
      </c>
      <c r="AB137" s="660" t="str">
        <f>+'3.1ผลงานคณะ'!AB147</f>
        <v>ต้องปรับปรุงเร่งด่วน</v>
      </c>
      <c r="AC137" s="660">
        <f>+'3.1ผลงานคณะ'!AC147</f>
        <v>7</v>
      </c>
      <c r="AD137" s="660"/>
      <c r="AE137" s="660">
        <f>+'3.1ผลงานคณะ'!AE147</f>
        <v>0</v>
      </c>
      <c r="AF137" s="1101">
        <f>+'3.1ผลงานคณะ'!AF147</f>
        <v>0</v>
      </c>
      <c r="AG137" s="660" t="str">
        <f>+'3.1ผลงานคณะ'!AG147</f>
        <v>ต้องปรับปรุงเร่งด่วน</v>
      </c>
      <c r="AH137" s="660">
        <f>+'3.1ผลงานคณะ'!AH147</f>
        <v>5</v>
      </c>
      <c r="AI137" s="660"/>
      <c r="AJ137" s="660">
        <f>+'3.1ผลงานคณะ'!AJ147</f>
        <v>0</v>
      </c>
      <c r="AK137" s="1101">
        <f>+'3.1ผลงานคณะ'!AK147</f>
        <v>0</v>
      </c>
      <c r="AL137" s="660" t="str">
        <f>+'3.1ผลงานคณะ'!AL147</f>
        <v>ต้องปรับปรุงเร่งด่วน</v>
      </c>
      <c r="AM137" s="660">
        <f>+'3.1ผลงานคณะ'!AM147</f>
        <v>7</v>
      </c>
      <c r="AN137" s="660"/>
      <c r="AO137" s="660">
        <f>+'3.1ผลงานคณะ'!AO147</f>
        <v>0</v>
      </c>
      <c r="AP137" s="1101">
        <f>+'3.1ผลงานคณะ'!AP147</f>
        <v>0</v>
      </c>
      <c r="AQ137" s="660" t="str">
        <f>+'3.1ผลงานคณะ'!AQ147</f>
        <v>ต้องปรับปรุงเร่งด่วน</v>
      </c>
      <c r="AR137" s="660">
        <f>+'3.1ผลงานคณะ'!AR147</f>
        <v>7</v>
      </c>
      <c r="AS137" s="660"/>
      <c r="AT137" s="660">
        <f>+'3.1ผลงานคณะ'!AT147</f>
        <v>0</v>
      </c>
      <c r="AU137" s="1101">
        <f>+'3.1ผลงานคณะ'!AU147</f>
        <v>0</v>
      </c>
      <c r="AV137" s="660" t="str">
        <f>+'3.1ผลงานคณะ'!AV147</f>
        <v>ต้องปรับปรุงเร่งด่วน</v>
      </c>
      <c r="AW137" s="660">
        <f>+'3.1ผลงานคณะ'!AW147</f>
        <v>6</v>
      </c>
      <c r="AX137" s="660"/>
      <c r="AY137" s="660">
        <f>+'3.1ผลงานคณะ'!AY147</f>
        <v>0</v>
      </c>
      <c r="AZ137" s="1101">
        <f>+'3.1ผลงานคณะ'!AZ147</f>
        <v>0</v>
      </c>
      <c r="BA137" s="660" t="str">
        <f>+'3.1ผลงานคณะ'!BA147</f>
        <v>ต้องปรับปรุงเร่งด่วน</v>
      </c>
      <c r="BB137" s="660">
        <f>+'3.1ผลงานคณะ'!BB147</f>
        <v>7</v>
      </c>
      <c r="BC137" s="660"/>
      <c r="BD137" s="660">
        <f>+'3.1ผลงานคณะ'!BD147</f>
        <v>0</v>
      </c>
      <c r="BE137" s="1101">
        <f>+'3.1ผลงานคณะ'!BE147</f>
        <v>0</v>
      </c>
      <c r="BF137" s="660" t="str">
        <f>+'3.1ผลงานคณะ'!BF147</f>
        <v>ต้องปรับปรุงเร่งด่วน</v>
      </c>
      <c r="BG137" s="660">
        <f>+'3.1ผลงานคณะ'!BG147</f>
        <v>5</v>
      </c>
      <c r="BH137" s="660"/>
      <c r="BI137" s="660">
        <f>+'3.1ผลงานคณะ'!BI147</f>
        <v>0</v>
      </c>
      <c r="BJ137" s="1101">
        <f>+'3.1ผลงานคณะ'!BJ147</f>
        <v>0</v>
      </c>
      <c r="BK137" s="660" t="str">
        <f>+'3.1ผลงานคณะ'!BK147</f>
        <v>ต้องปรับปรุงเร่งด่วน</v>
      </c>
      <c r="BL137" s="660">
        <f>+'1.เป้าหมาย'!B42</f>
        <v>5</v>
      </c>
      <c r="BM137" s="660"/>
      <c r="BN137" s="1153">
        <f>+SUM(BN138:BN144)</f>
        <v>7</v>
      </c>
      <c r="BO137" s="1101">
        <f>IF(BN137&lt;1,0,IF(BN137&lt;2,1,IF(BN137&lt;3,2,IF(BN137&lt;5,3,IF(BN137&lt;7,4,IF(BN137=7,5))))))</f>
        <v>5</v>
      </c>
      <c r="BP137" s="660" t="str">
        <f>IF(BO137&lt;1.51,"ต้องปรับปรุงเร่งด่วน",IF(BO137&lt;2.51,"ต้องปรับปรุง",IF(BO137&lt;3.51,"พอใช้",IF(BO137&lt;4.51,"ดี",IF(BO137&gt;=4.51,"ดีมาก")))))</f>
        <v>ดีมาก</v>
      </c>
      <c r="BQ137" s="1098" t="str">
        <f>IF(BN137&gt;=BL137,"/",IF(BN137&lt;BL137,"X"))</f>
        <v>/</v>
      </c>
    </row>
    <row r="138" spans="1:70" ht="96">
      <c r="A138" s="815"/>
      <c r="B138" s="540"/>
      <c r="C138" s="132" t="s">
        <v>464</v>
      </c>
      <c r="D138" s="129"/>
      <c r="E138" s="530"/>
      <c r="F138" s="656"/>
      <c r="G138" s="656">
        <f>+'3.1ผลงานคณะ'!G148</f>
        <v>0</v>
      </c>
      <c r="H138" s="656"/>
      <c r="I138" s="656"/>
      <c r="J138" s="656"/>
      <c r="K138" s="656"/>
      <c r="L138" s="656">
        <f>+'3.1ผลงานคณะ'!L148</f>
        <v>0</v>
      </c>
      <c r="M138" s="656">
        <f>+'3.1ผลงานคณะ'!M148</f>
        <v>0</v>
      </c>
      <c r="N138" s="656">
        <f>+'3.1ผลงานคณะ'!N148</f>
        <v>0</v>
      </c>
      <c r="O138" s="656">
        <f>+'3.1ผลงานคณะ'!O148</f>
        <v>0</v>
      </c>
      <c r="P138" s="656">
        <f>+'3.1ผลงานคณะ'!P148</f>
        <v>0</v>
      </c>
      <c r="Q138" s="656"/>
      <c r="R138" s="656"/>
      <c r="S138" s="656"/>
      <c r="T138" s="656"/>
      <c r="U138" s="656">
        <f>+'3.1ผลงานคณะ'!U148</f>
        <v>0</v>
      </c>
      <c r="V138" s="656"/>
      <c r="W138" s="656"/>
      <c r="X138" s="656"/>
      <c r="Y138" s="656"/>
      <c r="Z138" s="656">
        <f>+'3.1ผลงานคณะ'!Z148</f>
        <v>0</v>
      </c>
      <c r="AA138" s="656"/>
      <c r="AB138" s="656"/>
      <c r="AC138" s="656"/>
      <c r="AD138" s="656"/>
      <c r="AE138" s="656">
        <f>+'3.1ผลงานคณะ'!AE148</f>
        <v>0</v>
      </c>
      <c r="AF138" s="656"/>
      <c r="AG138" s="656"/>
      <c r="AH138" s="656"/>
      <c r="AI138" s="656"/>
      <c r="AJ138" s="656">
        <f>+'3.1ผลงานคณะ'!AJ148</f>
        <v>0</v>
      </c>
      <c r="AK138" s="656"/>
      <c r="AL138" s="656"/>
      <c r="AM138" s="656"/>
      <c r="AN138" s="656"/>
      <c r="AO138" s="656">
        <f>+'3.1ผลงานคณะ'!AO148</f>
        <v>0</v>
      </c>
      <c r="AP138" s="656"/>
      <c r="AQ138" s="656"/>
      <c r="AR138" s="656"/>
      <c r="AS138" s="656"/>
      <c r="AT138" s="656">
        <f>+'3.1ผลงานคณะ'!AT148</f>
        <v>0</v>
      </c>
      <c r="AU138" s="656"/>
      <c r="AV138" s="656"/>
      <c r="AW138" s="656"/>
      <c r="AX138" s="656"/>
      <c r="AY138" s="656">
        <f>+'3.1ผลงานคณะ'!AY148</f>
        <v>0</v>
      </c>
      <c r="AZ138" s="656"/>
      <c r="BA138" s="656"/>
      <c r="BB138" s="656"/>
      <c r="BC138" s="656"/>
      <c r="BD138" s="656">
        <f>+'3.1ผลงานคณะ'!BD148</f>
        <v>0</v>
      </c>
      <c r="BE138" s="656"/>
      <c r="BF138" s="656"/>
      <c r="BG138" s="656"/>
      <c r="BH138" s="656"/>
      <c r="BI138" s="656">
        <f>+'3.1ผลงานคณะ'!BI148</f>
        <v>0</v>
      </c>
      <c r="BJ138" s="656"/>
      <c r="BK138" s="656"/>
      <c r="BL138" s="656"/>
      <c r="BM138" s="1107"/>
      <c r="BN138" s="1185">
        <v>1</v>
      </c>
      <c r="BO138" s="585"/>
      <c r="BP138" s="585"/>
      <c r="BQ138" s="122"/>
    </row>
    <row r="139" spans="1:70" ht="168">
      <c r="A139" s="815"/>
      <c r="B139" s="540"/>
      <c r="C139" s="132" t="s">
        <v>465</v>
      </c>
      <c r="D139" s="129"/>
      <c r="E139" s="530"/>
      <c r="F139" s="656"/>
      <c r="G139" s="656">
        <f>+'3.1ผลงานคณะ'!G149</f>
        <v>0</v>
      </c>
      <c r="H139" s="656"/>
      <c r="I139" s="656"/>
      <c r="J139" s="656"/>
      <c r="K139" s="656"/>
      <c r="L139" s="656">
        <f>+'3.1ผลงานคณะ'!L149</f>
        <v>0</v>
      </c>
      <c r="M139" s="656">
        <f>+'3.1ผลงานคณะ'!M149</f>
        <v>0</v>
      </c>
      <c r="N139" s="656">
        <f>+'3.1ผลงานคณะ'!N149</f>
        <v>0</v>
      </c>
      <c r="O139" s="656">
        <f>+'3.1ผลงานคณะ'!O149</f>
        <v>0</v>
      </c>
      <c r="P139" s="656">
        <f>+'3.1ผลงานคณะ'!P149</f>
        <v>0</v>
      </c>
      <c r="Q139" s="656"/>
      <c r="R139" s="656"/>
      <c r="S139" s="656"/>
      <c r="T139" s="656"/>
      <c r="U139" s="656">
        <f>+'3.1ผลงานคณะ'!U149</f>
        <v>0</v>
      </c>
      <c r="V139" s="656"/>
      <c r="W139" s="656"/>
      <c r="X139" s="656"/>
      <c r="Y139" s="656"/>
      <c r="Z139" s="656">
        <f>+'3.1ผลงานคณะ'!Z149</f>
        <v>0</v>
      </c>
      <c r="AA139" s="656"/>
      <c r="AB139" s="656"/>
      <c r="AC139" s="656"/>
      <c r="AD139" s="656"/>
      <c r="AE139" s="656">
        <f>+'3.1ผลงานคณะ'!AE149</f>
        <v>0</v>
      </c>
      <c r="AF139" s="656"/>
      <c r="AG139" s="656"/>
      <c r="AH139" s="656"/>
      <c r="AI139" s="656"/>
      <c r="AJ139" s="656">
        <f>+'3.1ผลงานคณะ'!AJ149</f>
        <v>0</v>
      </c>
      <c r="AK139" s="656"/>
      <c r="AL139" s="656"/>
      <c r="AM139" s="656"/>
      <c r="AN139" s="656"/>
      <c r="AO139" s="656">
        <f>+'3.1ผลงานคณะ'!AO149</f>
        <v>0</v>
      </c>
      <c r="AP139" s="656"/>
      <c r="AQ139" s="656"/>
      <c r="AR139" s="656"/>
      <c r="AS139" s="656"/>
      <c r="AT139" s="656">
        <f>+'3.1ผลงานคณะ'!AT149</f>
        <v>0</v>
      </c>
      <c r="AU139" s="656"/>
      <c r="AV139" s="656"/>
      <c r="AW139" s="656"/>
      <c r="AX139" s="656"/>
      <c r="AY139" s="656">
        <f>+'3.1ผลงานคณะ'!AY149</f>
        <v>0</v>
      </c>
      <c r="AZ139" s="656"/>
      <c r="BA139" s="656"/>
      <c r="BB139" s="656"/>
      <c r="BC139" s="656"/>
      <c r="BD139" s="656">
        <f>+'3.1ผลงานคณะ'!BD149</f>
        <v>0</v>
      </c>
      <c r="BE139" s="656"/>
      <c r="BF139" s="656"/>
      <c r="BG139" s="656"/>
      <c r="BH139" s="656"/>
      <c r="BI139" s="656">
        <f>+'3.1ผลงานคณะ'!BI149</f>
        <v>0</v>
      </c>
      <c r="BJ139" s="656"/>
      <c r="BK139" s="656"/>
      <c r="BL139" s="656"/>
      <c r="BM139" s="1107"/>
      <c r="BN139" s="1185">
        <v>1</v>
      </c>
      <c r="BO139" s="585"/>
      <c r="BP139" s="585"/>
      <c r="BQ139" s="122"/>
      <c r="BR139" s="249"/>
    </row>
    <row r="140" spans="1:70" ht="120">
      <c r="A140" s="815"/>
      <c r="B140" s="540"/>
      <c r="C140" s="132" t="s">
        <v>466</v>
      </c>
      <c r="D140" s="129"/>
      <c r="E140" s="530"/>
      <c r="F140" s="656"/>
      <c r="G140" s="656">
        <f>+'3.1ผลงานคณะ'!G150</f>
        <v>0</v>
      </c>
      <c r="H140" s="656"/>
      <c r="I140" s="656"/>
      <c r="J140" s="656"/>
      <c r="K140" s="656"/>
      <c r="L140" s="656">
        <f>+'3.1ผลงานคณะ'!L150</f>
        <v>0</v>
      </c>
      <c r="M140" s="656">
        <f>+'3.1ผลงานคณะ'!M150</f>
        <v>0</v>
      </c>
      <c r="N140" s="656">
        <f>+'3.1ผลงานคณะ'!N150</f>
        <v>0</v>
      </c>
      <c r="O140" s="656">
        <f>+'3.1ผลงานคณะ'!O150</f>
        <v>0</v>
      </c>
      <c r="P140" s="656">
        <f>+'3.1ผลงานคณะ'!P150</f>
        <v>0</v>
      </c>
      <c r="Q140" s="656"/>
      <c r="R140" s="656"/>
      <c r="S140" s="656"/>
      <c r="T140" s="656"/>
      <c r="U140" s="656">
        <f>+'3.1ผลงานคณะ'!U150</f>
        <v>0</v>
      </c>
      <c r="V140" s="656"/>
      <c r="W140" s="656"/>
      <c r="X140" s="656"/>
      <c r="Y140" s="656"/>
      <c r="Z140" s="656">
        <f>+'3.1ผลงานคณะ'!Z150</f>
        <v>0</v>
      </c>
      <c r="AA140" s="656"/>
      <c r="AB140" s="656"/>
      <c r="AC140" s="656"/>
      <c r="AD140" s="656"/>
      <c r="AE140" s="656">
        <f>+'3.1ผลงานคณะ'!AE150</f>
        <v>0</v>
      </c>
      <c r="AF140" s="656"/>
      <c r="AG140" s="656"/>
      <c r="AH140" s="656"/>
      <c r="AI140" s="656"/>
      <c r="AJ140" s="656">
        <f>+'3.1ผลงานคณะ'!AJ150</f>
        <v>0</v>
      </c>
      <c r="AK140" s="656"/>
      <c r="AL140" s="656"/>
      <c r="AM140" s="656"/>
      <c r="AN140" s="656"/>
      <c r="AO140" s="656">
        <f>+'3.1ผลงานคณะ'!AO150</f>
        <v>0</v>
      </c>
      <c r="AP140" s="656"/>
      <c r="AQ140" s="656"/>
      <c r="AR140" s="656"/>
      <c r="AS140" s="656"/>
      <c r="AT140" s="656">
        <f>+'3.1ผลงานคณะ'!AT150</f>
        <v>0</v>
      </c>
      <c r="AU140" s="656"/>
      <c r="AV140" s="656"/>
      <c r="AW140" s="656"/>
      <c r="AX140" s="656"/>
      <c r="AY140" s="656">
        <f>+'3.1ผลงานคณะ'!AY150</f>
        <v>0</v>
      </c>
      <c r="AZ140" s="656"/>
      <c r="BA140" s="656"/>
      <c r="BB140" s="656"/>
      <c r="BC140" s="656"/>
      <c r="BD140" s="656">
        <f>+'3.1ผลงานคณะ'!BD150</f>
        <v>0</v>
      </c>
      <c r="BE140" s="656"/>
      <c r="BF140" s="656"/>
      <c r="BG140" s="656"/>
      <c r="BH140" s="656"/>
      <c r="BI140" s="656">
        <f>+'3.1ผลงานคณะ'!BI150</f>
        <v>0</v>
      </c>
      <c r="BJ140" s="656"/>
      <c r="BK140" s="656"/>
      <c r="BL140" s="656"/>
      <c r="BM140" s="1107"/>
      <c r="BN140" s="1185">
        <v>1</v>
      </c>
      <c r="BO140" s="585"/>
      <c r="BP140" s="585"/>
      <c r="BQ140" s="122"/>
    </row>
    <row r="141" spans="1:70" ht="48">
      <c r="A141" s="815"/>
      <c r="B141" s="540"/>
      <c r="C141" s="132" t="s">
        <v>467</v>
      </c>
      <c r="D141" s="129"/>
      <c r="E141" s="530"/>
      <c r="F141" s="656"/>
      <c r="G141" s="656">
        <f>+'3.1ผลงานคณะ'!G151</f>
        <v>0</v>
      </c>
      <c r="H141" s="656"/>
      <c r="I141" s="656"/>
      <c r="J141" s="656"/>
      <c r="K141" s="656"/>
      <c r="L141" s="656">
        <f>+'3.1ผลงานคณะ'!L151</f>
        <v>0</v>
      </c>
      <c r="M141" s="656">
        <f>+'3.1ผลงานคณะ'!M151</f>
        <v>0</v>
      </c>
      <c r="N141" s="656">
        <f>+'3.1ผลงานคณะ'!N151</f>
        <v>0</v>
      </c>
      <c r="O141" s="656">
        <f>+'3.1ผลงานคณะ'!O151</f>
        <v>0</v>
      </c>
      <c r="P141" s="656">
        <f>+'3.1ผลงานคณะ'!P151</f>
        <v>0</v>
      </c>
      <c r="Q141" s="656"/>
      <c r="R141" s="656"/>
      <c r="S141" s="656"/>
      <c r="T141" s="656"/>
      <c r="U141" s="656">
        <f>+'3.1ผลงานคณะ'!U151</f>
        <v>0</v>
      </c>
      <c r="V141" s="656"/>
      <c r="W141" s="656"/>
      <c r="X141" s="656"/>
      <c r="Y141" s="656"/>
      <c r="Z141" s="656">
        <f>+'3.1ผลงานคณะ'!Z151</f>
        <v>0</v>
      </c>
      <c r="AA141" s="656"/>
      <c r="AB141" s="656"/>
      <c r="AC141" s="656"/>
      <c r="AD141" s="656"/>
      <c r="AE141" s="656">
        <f>+'3.1ผลงานคณะ'!AE151</f>
        <v>0</v>
      </c>
      <c r="AF141" s="656"/>
      <c r="AG141" s="656"/>
      <c r="AH141" s="656"/>
      <c r="AI141" s="656"/>
      <c r="AJ141" s="656">
        <f>+'3.1ผลงานคณะ'!AJ151</f>
        <v>0</v>
      </c>
      <c r="AK141" s="656"/>
      <c r="AL141" s="656"/>
      <c r="AM141" s="656"/>
      <c r="AN141" s="656"/>
      <c r="AO141" s="656">
        <f>+'3.1ผลงานคณะ'!AO151</f>
        <v>0</v>
      </c>
      <c r="AP141" s="656"/>
      <c r="AQ141" s="656"/>
      <c r="AR141" s="656"/>
      <c r="AS141" s="656"/>
      <c r="AT141" s="656">
        <f>+'3.1ผลงานคณะ'!AT151</f>
        <v>0</v>
      </c>
      <c r="AU141" s="656"/>
      <c r="AV141" s="656"/>
      <c r="AW141" s="656"/>
      <c r="AX141" s="656"/>
      <c r="AY141" s="656">
        <f>+'3.1ผลงานคณะ'!AY151</f>
        <v>0</v>
      </c>
      <c r="AZ141" s="656"/>
      <c r="BA141" s="656"/>
      <c r="BB141" s="656"/>
      <c r="BC141" s="656"/>
      <c r="BD141" s="656">
        <f>+'3.1ผลงานคณะ'!BD151</f>
        <v>0</v>
      </c>
      <c r="BE141" s="656"/>
      <c r="BF141" s="656"/>
      <c r="BG141" s="656"/>
      <c r="BH141" s="656"/>
      <c r="BI141" s="656">
        <f>+'3.1ผลงานคณะ'!BI151</f>
        <v>0</v>
      </c>
      <c r="BJ141" s="656"/>
      <c r="BK141" s="656"/>
      <c r="BL141" s="656"/>
      <c r="BM141" s="1107"/>
      <c r="BN141" s="1185">
        <v>1</v>
      </c>
      <c r="BO141" s="585"/>
      <c r="BP141" s="585"/>
      <c r="BQ141" s="122"/>
    </row>
    <row r="142" spans="1:70" ht="48">
      <c r="A142" s="815"/>
      <c r="B142" s="540"/>
      <c r="C142" s="132" t="s">
        <v>468</v>
      </c>
      <c r="D142" s="129"/>
      <c r="E142" s="530"/>
      <c r="F142" s="656"/>
      <c r="G142" s="656">
        <f>+'3.1ผลงานคณะ'!G152</f>
        <v>0</v>
      </c>
      <c r="H142" s="656"/>
      <c r="I142" s="656"/>
      <c r="J142" s="656"/>
      <c r="K142" s="656"/>
      <c r="L142" s="656">
        <f>+'3.1ผลงานคณะ'!L152</f>
        <v>0</v>
      </c>
      <c r="M142" s="656">
        <f>+'3.1ผลงานคณะ'!M152</f>
        <v>0</v>
      </c>
      <c r="N142" s="656">
        <f>+'3.1ผลงานคณะ'!N152</f>
        <v>0</v>
      </c>
      <c r="O142" s="656">
        <f>+'3.1ผลงานคณะ'!O152</f>
        <v>0</v>
      </c>
      <c r="P142" s="656">
        <f>+'3.1ผลงานคณะ'!P152</f>
        <v>0</v>
      </c>
      <c r="Q142" s="656"/>
      <c r="R142" s="656"/>
      <c r="S142" s="656"/>
      <c r="T142" s="656"/>
      <c r="U142" s="656">
        <f>+'3.1ผลงานคณะ'!U152</f>
        <v>0</v>
      </c>
      <c r="V142" s="656"/>
      <c r="W142" s="656"/>
      <c r="X142" s="656"/>
      <c r="Y142" s="656"/>
      <c r="Z142" s="656">
        <f>+'3.1ผลงานคณะ'!Z152</f>
        <v>0</v>
      </c>
      <c r="AA142" s="656"/>
      <c r="AB142" s="656"/>
      <c r="AC142" s="656"/>
      <c r="AD142" s="656"/>
      <c r="AE142" s="656">
        <f>+'3.1ผลงานคณะ'!AE152</f>
        <v>0</v>
      </c>
      <c r="AF142" s="656"/>
      <c r="AG142" s="656"/>
      <c r="AH142" s="656"/>
      <c r="AI142" s="656"/>
      <c r="AJ142" s="656">
        <f>+'3.1ผลงานคณะ'!AJ152</f>
        <v>0</v>
      </c>
      <c r="AK142" s="656"/>
      <c r="AL142" s="656"/>
      <c r="AM142" s="656"/>
      <c r="AN142" s="656"/>
      <c r="AO142" s="656">
        <f>+'3.1ผลงานคณะ'!AO152</f>
        <v>0</v>
      </c>
      <c r="AP142" s="656"/>
      <c r="AQ142" s="656"/>
      <c r="AR142" s="656"/>
      <c r="AS142" s="656"/>
      <c r="AT142" s="656">
        <f>+'3.1ผลงานคณะ'!AT152</f>
        <v>0</v>
      </c>
      <c r="AU142" s="656"/>
      <c r="AV142" s="656"/>
      <c r="AW142" s="656"/>
      <c r="AX142" s="656"/>
      <c r="AY142" s="656">
        <f>+'3.1ผลงานคณะ'!AY152</f>
        <v>0</v>
      </c>
      <c r="AZ142" s="656"/>
      <c r="BA142" s="656"/>
      <c r="BB142" s="656"/>
      <c r="BC142" s="656"/>
      <c r="BD142" s="656">
        <f>+'3.1ผลงานคณะ'!BD152</f>
        <v>0</v>
      </c>
      <c r="BE142" s="656"/>
      <c r="BF142" s="656"/>
      <c r="BG142" s="656"/>
      <c r="BH142" s="656"/>
      <c r="BI142" s="656">
        <f>+'3.1ผลงานคณะ'!BI152</f>
        <v>0</v>
      </c>
      <c r="BJ142" s="656"/>
      <c r="BK142" s="656"/>
      <c r="BL142" s="656"/>
      <c r="BM142" s="1107"/>
      <c r="BN142" s="1185">
        <v>1</v>
      </c>
      <c r="BO142" s="585"/>
      <c r="BP142" s="585"/>
      <c r="BQ142" s="122"/>
      <c r="BR142" s="249"/>
    </row>
    <row r="143" spans="1:70" ht="72">
      <c r="A143" s="815"/>
      <c r="B143" s="540"/>
      <c r="C143" s="132" t="s">
        <v>469</v>
      </c>
      <c r="D143" s="129"/>
      <c r="E143" s="530"/>
      <c r="F143" s="656"/>
      <c r="G143" s="656">
        <f>+'3.1ผลงานคณะ'!G153</f>
        <v>0</v>
      </c>
      <c r="H143" s="656"/>
      <c r="I143" s="656"/>
      <c r="J143" s="656"/>
      <c r="K143" s="656"/>
      <c r="L143" s="656">
        <f>+'3.1ผลงานคณะ'!L153</f>
        <v>0</v>
      </c>
      <c r="M143" s="656">
        <f>+'3.1ผลงานคณะ'!M153</f>
        <v>0</v>
      </c>
      <c r="N143" s="656">
        <f>+'3.1ผลงานคณะ'!N153</f>
        <v>0</v>
      </c>
      <c r="O143" s="656">
        <f>+'3.1ผลงานคณะ'!O153</f>
        <v>0</v>
      </c>
      <c r="P143" s="656">
        <f>+'3.1ผลงานคณะ'!P153</f>
        <v>0</v>
      </c>
      <c r="Q143" s="656"/>
      <c r="R143" s="656"/>
      <c r="S143" s="656"/>
      <c r="T143" s="656"/>
      <c r="U143" s="656">
        <f>+'3.1ผลงานคณะ'!U153</f>
        <v>0</v>
      </c>
      <c r="V143" s="656"/>
      <c r="W143" s="656"/>
      <c r="X143" s="656"/>
      <c r="Y143" s="656"/>
      <c r="Z143" s="656">
        <f>+'3.1ผลงานคณะ'!Z153</f>
        <v>0</v>
      </c>
      <c r="AA143" s="656"/>
      <c r="AB143" s="656"/>
      <c r="AC143" s="656"/>
      <c r="AD143" s="656"/>
      <c r="AE143" s="656">
        <f>+'3.1ผลงานคณะ'!AE153</f>
        <v>0</v>
      </c>
      <c r="AF143" s="656"/>
      <c r="AG143" s="656"/>
      <c r="AH143" s="656"/>
      <c r="AI143" s="656"/>
      <c r="AJ143" s="656">
        <f>+'3.1ผลงานคณะ'!AJ153</f>
        <v>0</v>
      </c>
      <c r="AK143" s="656"/>
      <c r="AL143" s="656"/>
      <c r="AM143" s="656"/>
      <c r="AN143" s="656"/>
      <c r="AO143" s="656">
        <f>+'3.1ผลงานคณะ'!AO153</f>
        <v>0</v>
      </c>
      <c r="AP143" s="656"/>
      <c r="AQ143" s="656"/>
      <c r="AR143" s="656"/>
      <c r="AS143" s="656"/>
      <c r="AT143" s="656">
        <f>+'3.1ผลงานคณะ'!AT153</f>
        <v>0</v>
      </c>
      <c r="AU143" s="656"/>
      <c r="AV143" s="656"/>
      <c r="AW143" s="656"/>
      <c r="AX143" s="656"/>
      <c r="AY143" s="656">
        <f>+'3.1ผลงานคณะ'!AY153</f>
        <v>0</v>
      </c>
      <c r="AZ143" s="656"/>
      <c r="BA143" s="656"/>
      <c r="BB143" s="656"/>
      <c r="BC143" s="656"/>
      <c r="BD143" s="656">
        <f>+'3.1ผลงานคณะ'!BD153</f>
        <v>0</v>
      </c>
      <c r="BE143" s="656"/>
      <c r="BF143" s="656"/>
      <c r="BG143" s="656"/>
      <c r="BH143" s="656"/>
      <c r="BI143" s="656">
        <f>+'3.1ผลงานคณะ'!BI153</f>
        <v>0</v>
      </c>
      <c r="BJ143" s="656"/>
      <c r="BK143" s="656"/>
      <c r="BL143" s="656"/>
      <c r="BM143" s="1107"/>
      <c r="BN143" s="1185">
        <v>1</v>
      </c>
      <c r="BO143" s="585"/>
      <c r="BP143" s="585"/>
      <c r="BQ143" s="122"/>
    </row>
    <row r="144" spans="1:70" ht="120">
      <c r="A144" s="815"/>
      <c r="B144" s="540"/>
      <c r="C144" s="132" t="s">
        <v>470</v>
      </c>
      <c r="D144" s="129"/>
      <c r="E144" s="530"/>
      <c r="F144" s="656"/>
      <c r="G144" s="656">
        <f>+'3.1ผลงานคณะ'!G154</f>
        <v>0</v>
      </c>
      <c r="H144" s="656"/>
      <c r="I144" s="656"/>
      <c r="J144" s="656"/>
      <c r="K144" s="656"/>
      <c r="L144" s="656">
        <f>+'3.1ผลงานคณะ'!L154</f>
        <v>0</v>
      </c>
      <c r="M144" s="656">
        <f>+'3.1ผลงานคณะ'!M154</f>
        <v>0</v>
      </c>
      <c r="N144" s="656">
        <f>+'3.1ผลงานคณะ'!N154</f>
        <v>0</v>
      </c>
      <c r="O144" s="656">
        <f>+'3.1ผลงานคณะ'!O154</f>
        <v>0</v>
      </c>
      <c r="P144" s="656">
        <f>+'3.1ผลงานคณะ'!P154</f>
        <v>0</v>
      </c>
      <c r="Q144" s="656"/>
      <c r="R144" s="656"/>
      <c r="S144" s="656"/>
      <c r="T144" s="656"/>
      <c r="U144" s="656">
        <f>+'3.1ผลงานคณะ'!U154</f>
        <v>0</v>
      </c>
      <c r="V144" s="656"/>
      <c r="W144" s="656"/>
      <c r="X144" s="656"/>
      <c r="Y144" s="656"/>
      <c r="Z144" s="656">
        <f>+'3.1ผลงานคณะ'!Z154</f>
        <v>0</v>
      </c>
      <c r="AA144" s="656"/>
      <c r="AB144" s="656"/>
      <c r="AC144" s="656"/>
      <c r="AD144" s="656"/>
      <c r="AE144" s="656">
        <f>+'3.1ผลงานคณะ'!AE154</f>
        <v>0</v>
      </c>
      <c r="AF144" s="656"/>
      <c r="AG144" s="656"/>
      <c r="AH144" s="656"/>
      <c r="AI144" s="656"/>
      <c r="AJ144" s="656">
        <f>+'3.1ผลงานคณะ'!AJ154</f>
        <v>0</v>
      </c>
      <c r="AK144" s="656"/>
      <c r="AL144" s="656"/>
      <c r="AM144" s="656"/>
      <c r="AN144" s="656"/>
      <c r="AO144" s="656">
        <f>+'3.1ผลงานคณะ'!AO154</f>
        <v>0</v>
      </c>
      <c r="AP144" s="656"/>
      <c r="AQ144" s="656"/>
      <c r="AR144" s="656"/>
      <c r="AS144" s="656"/>
      <c r="AT144" s="656">
        <f>+'3.1ผลงานคณะ'!AT154</f>
        <v>0</v>
      </c>
      <c r="AU144" s="656"/>
      <c r="AV144" s="656"/>
      <c r="AW144" s="656"/>
      <c r="AX144" s="656"/>
      <c r="AY144" s="656">
        <f>+'3.1ผลงานคณะ'!AY154</f>
        <v>0</v>
      </c>
      <c r="AZ144" s="656"/>
      <c r="BA144" s="656"/>
      <c r="BB144" s="656"/>
      <c r="BC144" s="656"/>
      <c r="BD144" s="656">
        <f>+'3.1ผลงานคณะ'!BD154</f>
        <v>0</v>
      </c>
      <c r="BE144" s="656"/>
      <c r="BF144" s="656"/>
      <c r="BG144" s="656"/>
      <c r="BH144" s="656"/>
      <c r="BI144" s="656">
        <f>+'3.1ผลงานคณะ'!BI154</f>
        <v>0</v>
      </c>
      <c r="BJ144" s="656"/>
      <c r="BK144" s="656"/>
      <c r="BL144" s="656"/>
      <c r="BM144" s="1107"/>
      <c r="BN144" s="1185">
        <v>1</v>
      </c>
      <c r="BO144" s="585"/>
      <c r="BP144" s="585"/>
      <c r="BQ144" s="122"/>
      <c r="BR144" s="249"/>
    </row>
    <row r="145" spans="1:69" s="158" customFormat="1" ht="29.25" customHeight="1">
      <c r="A145" s="814"/>
      <c r="B145" s="1134">
        <v>5.2</v>
      </c>
      <c r="C145" s="1135" t="s">
        <v>471</v>
      </c>
      <c r="D145" s="1175" t="s">
        <v>65</v>
      </c>
      <c r="E145" s="1177" t="s">
        <v>39</v>
      </c>
      <c r="F145" s="1127"/>
      <c r="G145" s="1101"/>
      <c r="H145" s="1101"/>
      <c r="I145" s="660"/>
      <c r="J145" s="660"/>
      <c r="K145" s="1127"/>
      <c r="L145" s="1101"/>
      <c r="M145" s="1101"/>
      <c r="N145" s="1101"/>
      <c r="O145" s="1101"/>
      <c r="P145" s="1101"/>
      <c r="Q145" s="1101"/>
      <c r="R145" s="660"/>
      <c r="S145" s="660"/>
      <c r="T145" s="1127"/>
      <c r="U145" s="1101"/>
      <c r="V145" s="1101"/>
      <c r="W145" s="660"/>
      <c r="X145" s="660"/>
      <c r="Y145" s="1127"/>
      <c r="Z145" s="1101"/>
      <c r="AA145" s="1101"/>
      <c r="AB145" s="660"/>
      <c r="AC145" s="660"/>
      <c r="AD145" s="1127"/>
      <c r="AE145" s="1101"/>
      <c r="AF145" s="1101"/>
      <c r="AG145" s="660"/>
      <c r="AH145" s="660"/>
      <c r="AI145" s="1127"/>
      <c r="AJ145" s="1101"/>
      <c r="AK145" s="1101"/>
      <c r="AL145" s="660"/>
      <c r="AM145" s="660"/>
      <c r="AN145" s="1127"/>
      <c r="AO145" s="1101"/>
      <c r="AP145" s="1101"/>
      <c r="AQ145" s="660"/>
      <c r="AR145" s="660"/>
      <c r="AS145" s="1127"/>
      <c r="AT145" s="1101"/>
      <c r="AU145" s="1101"/>
      <c r="AV145" s="660"/>
      <c r="AW145" s="660"/>
      <c r="AX145" s="1127"/>
      <c r="AY145" s="1101"/>
      <c r="AZ145" s="1101"/>
      <c r="BA145" s="660"/>
      <c r="BB145" s="660"/>
      <c r="BC145" s="1127"/>
      <c r="BD145" s="1101"/>
      <c r="BE145" s="1101"/>
      <c r="BF145" s="660"/>
      <c r="BG145" s="660"/>
      <c r="BH145" s="1127"/>
      <c r="BI145" s="1101"/>
      <c r="BJ145" s="1101"/>
      <c r="BK145" s="660"/>
      <c r="BL145" s="660">
        <f>+'1.เป้าหมาย'!B43</f>
        <v>4.0999999999999996</v>
      </c>
      <c r="BM145" s="1127"/>
      <c r="BN145" s="1101" t="e">
        <f>+BN146/BN147</f>
        <v>#DIV/0!</v>
      </c>
      <c r="BO145" s="1101" t="e">
        <f>+BN145</f>
        <v>#DIV/0!</v>
      </c>
      <c r="BP145" s="660" t="e">
        <f>IF(BO145&lt;1.51,"ต้องปรับปรุงเร่งด่วน",IF(BO145&lt;2.51,"ต้องปรับปรุง",IF(BO145&lt;3.51,"พอใช้",IF(BO145&lt;4.51,"ดี",IF(BO145&gt;=4.51,"ดีมาก")))))</f>
        <v>#DIV/0!</v>
      </c>
      <c r="BQ145" s="1098" t="e">
        <f>IF(BN145&gt;=BL145,"/",IF(BN145&lt;BL145,"X"))</f>
        <v>#DIV/0!</v>
      </c>
    </row>
    <row r="146" spans="1:69" s="158" customFormat="1" ht="30.75">
      <c r="A146" s="814"/>
      <c r="B146" s="1054"/>
      <c r="C146" s="1063" t="s">
        <v>472</v>
      </c>
      <c r="D146" s="1023"/>
      <c r="E146" s="1064"/>
      <c r="F146" s="1076"/>
      <c r="G146" s="1076"/>
      <c r="H146" s="1076" t="e">
        <f>+'3.1ผลงานคณะ'!H162</f>
        <v>#DIV/0!</v>
      </c>
      <c r="I146" s="658" t="e">
        <f t="shared" ref="I146" si="2">IF(H146&lt;1.51,"ต้องปรับปรุงเร่งด่วน",IF(H146&lt;2.51,"ต้องปรับปรุง",IF(H146&lt;3.51,"พอใช้",IF(H146&lt;4.51,"ดี",IF(H146&gt;=4.51,"ดีมาก")))))</f>
        <v>#DIV/0!</v>
      </c>
      <c r="J146" s="1076"/>
      <c r="K146" s="1076"/>
      <c r="L146" s="1076"/>
      <c r="M146" s="1076">
        <f>+'3.1ผลงานคณะ'!M162</f>
        <v>0</v>
      </c>
      <c r="N146" s="1076">
        <f>+'3.1ผลงานคณะ'!N162</f>
        <v>0</v>
      </c>
      <c r="O146" s="1076">
        <f>+'3.1ผลงานคณะ'!O162</f>
        <v>0</v>
      </c>
      <c r="P146" s="1076">
        <f>+'3.1ผลงานคณะ'!P162</f>
        <v>0</v>
      </c>
      <c r="Q146" s="1076" t="e">
        <f>+'3.1ผลงานคณะ'!Q162</f>
        <v>#DIV/0!</v>
      </c>
      <c r="R146" s="658" t="e">
        <f t="shared" ref="R146" si="3">IF(Q146&lt;1.51,"ต้องปรับปรุงเร่งด่วน",IF(Q146&lt;2.51,"ต้องปรับปรุง",IF(Q146&lt;3.51,"พอใช้",IF(Q146&lt;4.51,"ดี",IF(Q146&gt;=4.51,"ดีมาก")))))</f>
        <v>#DIV/0!</v>
      </c>
      <c r="S146" s="1076"/>
      <c r="T146" s="1076"/>
      <c r="U146" s="1076"/>
      <c r="V146" s="1076" t="e">
        <f>+'3.1ผลงานคณะ'!V162</f>
        <v>#DIV/0!</v>
      </c>
      <c r="W146" s="658" t="e">
        <f t="shared" ref="W146" si="4">IF(V146&lt;1.51,"ต้องปรับปรุงเร่งด่วน",IF(V146&lt;2.51,"ต้องปรับปรุง",IF(V146&lt;3.51,"พอใช้",IF(V146&lt;4.51,"ดี",IF(V146&gt;=4.51,"ดีมาก")))))</f>
        <v>#DIV/0!</v>
      </c>
      <c r="X146" s="1076"/>
      <c r="Y146" s="1076"/>
      <c r="Z146" s="1076"/>
      <c r="AA146" s="1076" t="e">
        <f>+'3.1ผลงานคณะ'!AA162</f>
        <v>#DIV/0!</v>
      </c>
      <c r="AB146" s="658" t="e">
        <f t="shared" ref="AB146" si="5">IF(AA146&lt;1.51,"ต้องปรับปรุงเร่งด่วน",IF(AA146&lt;2.51,"ต้องปรับปรุง",IF(AA146&lt;3.51,"พอใช้",IF(AA146&lt;4.51,"ดี",IF(AA146&gt;=4.51,"ดีมาก")))))</f>
        <v>#DIV/0!</v>
      </c>
      <c r="AC146" s="1076"/>
      <c r="AD146" s="1076"/>
      <c r="AE146" s="1076"/>
      <c r="AF146" s="1076" t="e">
        <f>+'3.1ผลงานคณะ'!AF162</f>
        <v>#DIV/0!</v>
      </c>
      <c r="AG146" s="658" t="e">
        <f t="shared" ref="AG146" si="6">IF(AF146&lt;1.51,"ต้องปรับปรุงเร่งด่วน",IF(AF146&lt;2.51,"ต้องปรับปรุง",IF(AF146&lt;3.51,"พอใช้",IF(AF146&lt;4.51,"ดี",IF(AF146&gt;=4.51,"ดีมาก")))))</f>
        <v>#DIV/0!</v>
      </c>
      <c r="AH146" s="1076"/>
      <c r="AI146" s="1076"/>
      <c r="AJ146" s="1076"/>
      <c r="AK146" s="1076" t="e">
        <f>+'3.1ผลงานคณะ'!AK162</f>
        <v>#DIV/0!</v>
      </c>
      <c r="AL146" s="658" t="e">
        <f t="shared" ref="AL146" si="7">IF(AK146&lt;1.51,"ต้องปรับปรุงเร่งด่วน",IF(AK146&lt;2.51,"ต้องปรับปรุง",IF(AK146&lt;3.51,"พอใช้",IF(AK146&lt;4.51,"ดี",IF(AK146&gt;=4.51,"ดีมาก")))))</f>
        <v>#DIV/0!</v>
      </c>
      <c r="AM146" s="1076"/>
      <c r="AN146" s="1076"/>
      <c r="AO146" s="1076"/>
      <c r="AP146" s="1076" t="e">
        <f>+'3.1ผลงานคณะ'!AP162</f>
        <v>#DIV/0!</v>
      </c>
      <c r="AQ146" s="658" t="e">
        <f t="shared" ref="AQ146" si="8">IF(AP146&lt;1.51,"ต้องปรับปรุงเร่งด่วน",IF(AP146&lt;2.51,"ต้องปรับปรุง",IF(AP146&lt;3.51,"พอใช้",IF(AP146&lt;4.51,"ดี",IF(AP146&gt;=4.51,"ดีมาก")))))</f>
        <v>#DIV/0!</v>
      </c>
      <c r="AR146" s="1076"/>
      <c r="AS146" s="1076"/>
      <c r="AT146" s="1076"/>
      <c r="AU146" s="1076" t="e">
        <f>+'3.1ผลงานคณะ'!AU162</f>
        <v>#DIV/0!</v>
      </c>
      <c r="AV146" s="658" t="e">
        <f t="shared" ref="AV146" si="9">IF(AU146&lt;1.51,"ต้องปรับปรุงเร่งด่วน",IF(AU146&lt;2.51,"ต้องปรับปรุง",IF(AU146&lt;3.51,"พอใช้",IF(AU146&lt;4.51,"ดี",IF(AU146&gt;=4.51,"ดีมาก")))))</f>
        <v>#DIV/0!</v>
      </c>
      <c r="AW146" s="1076"/>
      <c r="AX146" s="1076"/>
      <c r="AY146" s="1076"/>
      <c r="AZ146" s="1076" t="e">
        <f>+'3.1ผลงานคณะ'!AZ162</f>
        <v>#DIV/0!</v>
      </c>
      <c r="BA146" s="658" t="e">
        <f t="shared" ref="BA146" si="10">IF(AZ146&lt;1.51,"ต้องปรับปรุงเร่งด่วน",IF(AZ146&lt;2.51,"ต้องปรับปรุง",IF(AZ146&lt;3.51,"พอใช้",IF(AZ146&lt;4.51,"ดี",IF(AZ146&gt;=4.51,"ดีมาก")))))</f>
        <v>#DIV/0!</v>
      </c>
      <c r="BB146" s="1076"/>
      <c r="BC146" s="1076"/>
      <c r="BD146" s="1076"/>
      <c r="BE146" s="1076" t="e">
        <f>+'3.1ผลงานคณะ'!BE162</f>
        <v>#DIV/0!</v>
      </c>
      <c r="BF146" s="658" t="e">
        <f t="shared" ref="BF146" si="11">IF(BE146&lt;1.51,"ต้องปรับปรุงเร่งด่วน",IF(BE146&lt;2.51,"ต้องปรับปรุง",IF(BE146&lt;3.51,"พอใช้",IF(BE146&lt;4.51,"ดี",IF(BE146&gt;=4.51,"ดีมาก")))))</f>
        <v>#DIV/0!</v>
      </c>
      <c r="BG146" s="1076"/>
      <c r="BH146" s="1076"/>
      <c r="BI146" s="1076"/>
      <c r="BJ146" s="1076" t="e">
        <f>+'3.1ผลงานคณะ'!BJ162</f>
        <v>#DIV/0!</v>
      </c>
      <c r="BK146" s="658" t="e">
        <f t="shared" ref="BK146" si="12">IF(BJ146&lt;1.51,"ต้องปรับปรุงเร่งด่วน",IF(BJ146&lt;2.51,"ต้องปรับปรุง",IF(BJ146&lt;3.51,"พอใช้",IF(BJ146&lt;4.51,"ดี",IF(BJ146&gt;=4.51,"ดีมาก")))))</f>
        <v>#DIV/0!</v>
      </c>
      <c r="BL146" s="583"/>
      <c r="BM146" s="1114"/>
      <c r="BN146" s="1199" t="e">
        <f>+SUM(H146,Q146,V146,AA146,AF146,AK146,AP146,AU146,AZ146,BE146,BJ146)</f>
        <v>#DIV/0!</v>
      </c>
      <c r="BO146" s="583"/>
      <c r="BP146" s="583"/>
      <c r="BQ146" s="147"/>
    </row>
    <row r="147" spans="1:69" s="158" customFormat="1" ht="30.75">
      <c r="A147" s="814"/>
      <c r="B147" s="1054"/>
      <c r="C147" s="1063" t="s">
        <v>473</v>
      </c>
      <c r="D147" s="1023"/>
      <c r="E147" s="1064"/>
      <c r="F147" s="595"/>
      <c r="G147" s="595"/>
      <c r="H147" s="642">
        <v>1</v>
      </c>
      <c r="I147" s="595"/>
      <c r="J147" s="595"/>
      <c r="K147" s="595"/>
      <c r="L147" s="642"/>
      <c r="M147" s="595">
        <f>+'3.1ผลงานคณะ'!M163</f>
        <v>0</v>
      </c>
      <c r="N147" s="595">
        <f>+'3.1ผลงานคณะ'!N163</f>
        <v>0</v>
      </c>
      <c r="O147" s="595">
        <f>+'3.1ผลงานคณะ'!O163</f>
        <v>0</v>
      </c>
      <c r="P147" s="595">
        <f>+'3.1ผลงานคณะ'!P163</f>
        <v>0</v>
      </c>
      <c r="Q147" s="642">
        <v>1</v>
      </c>
      <c r="R147" s="595"/>
      <c r="S147" s="595"/>
      <c r="T147" s="595"/>
      <c r="U147" s="595"/>
      <c r="V147" s="642">
        <v>1</v>
      </c>
      <c r="W147" s="595"/>
      <c r="X147" s="595"/>
      <c r="Y147" s="595"/>
      <c r="Z147" s="595"/>
      <c r="AA147" s="642">
        <v>1</v>
      </c>
      <c r="AB147" s="595"/>
      <c r="AC147" s="595"/>
      <c r="AD147" s="595"/>
      <c r="AE147" s="595"/>
      <c r="AF147" s="642">
        <v>1</v>
      </c>
      <c r="AG147" s="595"/>
      <c r="AH147" s="595"/>
      <c r="AI147" s="595"/>
      <c r="AJ147" s="595"/>
      <c r="AK147" s="642">
        <v>1</v>
      </c>
      <c r="AL147" s="595"/>
      <c r="AM147" s="595"/>
      <c r="AN147" s="595"/>
      <c r="AO147" s="595"/>
      <c r="AP147" s="642">
        <v>1</v>
      </c>
      <c r="AQ147" s="595"/>
      <c r="AR147" s="595"/>
      <c r="AS147" s="595"/>
      <c r="AT147" s="595"/>
      <c r="AU147" s="642">
        <v>1</v>
      </c>
      <c r="AV147" s="595"/>
      <c r="AW147" s="595"/>
      <c r="AX147" s="595"/>
      <c r="AY147" s="595"/>
      <c r="AZ147" s="642">
        <v>1</v>
      </c>
      <c r="BA147" s="595"/>
      <c r="BB147" s="595"/>
      <c r="BC147" s="595"/>
      <c r="BD147" s="595"/>
      <c r="BE147" s="642">
        <v>1</v>
      </c>
      <c r="BF147" s="595"/>
      <c r="BG147" s="595"/>
      <c r="BH147" s="595"/>
      <c r="BI147" s="595"/>
      <c r="BJ147" s="642">
        <v>1</v>
      </c>
      <c r="BK147" s="1076"/>
      <c r="BL147" s="583"/>
      <c r="BM147" s="1114"/>
      <c r="BN147" s="1193">
        <f>+SUM(H147,Q147,V147,AA147,AF147,AK147,AP147,AU147,AZ147,BE147,BJ147)</f>
        <v>11</v>
      </c>
      <c r="BO147" s="583"/>
      <c r="BP147" s="583"/>
      <c r="BQ147" s="147"/>
    </row>
    <row r="148" spans="1:69" s="158" customFormat="1" ht="37.5">
      <c r="A148" s="814"/>
      <c r="B148" s="1134">
        <v>5.3</v>
      </c>
      <c r="C148" s="1135" t="s">
        <v>474</v>
      </c>
      <c r="D148" s="1103" t="s">
        <v>64</v>
      </c>
      <c r="E148" s="1178" t="s">
        <v>39</v>
      </c>
      <c r="F148" s="1101"/>
      <c r="G148" s="1153">
        <f>+'3.1ผลงานคณะ'!G155</f>
        <v>0</v>
      </c>
      <c r="H148" s="1101">
        <f>+'3.1ผลงานคณะ'!H155</f>
        <v>0</v>
      </c>
      <c r="I148" s="1101" t="str">
        <f>+'3.1ผลงานคณะ'!I155</f>
        <v>ต้องปรับปรุงเร่งด่วน</v>
      </c>
      <c r="J148" s="1101">
        <f>+'3.1ผลงานคณะ'!J155</f>
        <v>6</v>
      </c>
      <c r="K148" s="1101"/>
      <c r="L148" s="1153">
        <f>+'3.1ผลงานคณะ'!L155</f>
        <v>0</v>
      </c>
      <c r="M148" s="1101">
        <f>+'3.1ผลงานคณะ'!M155</f>
        <v>0</v>
      </c>
      <c r="N148" s="1101">
        <f>+'3.1ผลงานคณะ'!N155</f>
        <v>0</v>
      </c>
      <c r="O148" s="1101">
        <f>+'3.1ผลงานคณะ'!O155</f>
        <v>0</v>
      </c>
      <c r="P148" s="1101">
        <f>+'3.1ผลงานคณะ'!P155</f>
        <v>0</v>
      </c>
      <c r="Q148" s="1101">
        <f>+'3.1ผลงานคณะ'!Q155</f>
        <v>0</v>
      </c>
      <c r="R148" s="1101" t="str">
        <f>+'3.1ผลงานคณะ'!R155</f>
        <v>ต้องปรับปรุงเร่งด่วน</v>
      </c>
      <c r="S148" s="1101">
        <f>+'3.1ผลงานคณะ'!S155</f>
        <v>6</v>
      </c>
      <c r="T148" s="1101"/>
      <c r="U148" s="1153">
        <f>+'3.1ผลงานคณะ'!U155</f>
        <v>0</v>
      </c>
      <c r="V148" s="1101">
        <f>+'3.1ผลงานคณะ'!V155</f>
        <v>0</v>
      </c>
      <c r="W148" s="1101" t="str">
        <f>+'3.1ผลงานคณะ'!W155</f>
        <v>ต้องปรับปรุงเร่งด่วน</v>
      </c>
      <c r="X148" s="1101">
        <f>+'3.1ผลงานคณะ'!X155</f>
        <v>6</v>
      </c>
      <c r="Y148" s="1101"/>
      <c r="Z148" s="1153">
        <f>+'3.1ผลงานคณะ'!Z155</f>
        <v>0</v>
      </c>
      <c r="AA148" s="1101">
        <f>+'3.1ผลงานคณะ'!AA155</f>
        <v>0</v>
      </c>
      <c r="AB148" s="1101" t="str">
        <f>+'3.1ผลงานคณะ'!AB155</f>
        <v>ต้องปรับปรุงเร่งด่วน</v>
      </c>
      <c r="AC148" s="1101">
        <f>+'3.1ผลงานคณะ'!AC155</f>
        <v>6</v>
      </c>
      <c r="AD148" s="1101"/>
      <c r="AE148" s="1153">
        <f>+'3.1ผลงานคณะ'!AE155</f>
        <v>0</v>
      </c>
      <c r="AF148" s="1101">
        <f>+'3.1ผลงานคณะ'!AF155</f>
        <v>0</v>
      </c>
      <c r="AG148" s="1101" t="str">
        <f>+'3.1ผลงานคณะ'!AG155</f>
        <v>ต้องปรับปรุงเร่งด่วน</v>
      </c>
      <c r="AH148" s="1101">
        <f>+'3.1ผลงานคณะ'!AH155</f>
        <v>4</v>
      </c>
      <c r="AI148" s="1101"/>
      <c r="AJ148" s="1153">
        <f>+'3.1ผลงานคณะ'!AJ155</f>
        <v>0</v>
      </c>
      <c r="AK148" s="1101">
        <f>+'3.1ผลงานคณะ'!AK155</f>
        <v>0</v>
      </c>
      <c r="AL148" s="1101" t="str">
        <f>+'3.1ผลงานคณะ'!AL155</f>
        <v>ต้องปรับปรุงเร่งด่วน</v>
      </c>
      <c r="AM148" s="1101">
        <f>+'3.1ผลงานคณะ'!AM155</f>
        <v>6</v>
      </c>
      <c r="AN148" s="1101"/>
      <c r="AO148" s="1153">
        <f>+'3.1ผลงานคณะ'!AO155</f>
        <v>0</v>
      </c>
      <c r="AP148" s="1101">
        <f>+'3.1ผลงานคณะ'!AP155</f>
        <v>0</v>
      </c>
      <c r="AQ148" s="1101" t="str">
        <f>+'3.1ผลงานคณะ'!AQ155</f>
        <v>ต้องปรับปรุงเร่งด่วน</v>
      </c>
      <c r="AR148" s="1101">
        <f>+'3.1ผลงานคณะ'!AR155</f>
        <v>6</v>
      </c>
      <c r="AS148" s="1101"/>
      <c r="AT148" s="1153">
        <f>+'3.1ผลงานคณะ'!AT155</f>
        <v>0</v>
      </c>
      <c r="AU148" s="1101">
        <f>+'3.1ผลงานคณะ'!AU155</f>
        <v>0</v>
      </c>
      <c r="AV148" s="1101" t="str">
        <f>+'3.1ผลงานคณะ'!AV155</f>
        <v>ต้องปรับปรุงเร่งด่วน</v>
      </c>
      <c r="AW148" s="1101">
        <f>+'3.1ผลงานคณะ'!AW155</f>
        <v>5</v>
      </c>
      <c r="AX148" s="1101"/>
      <c r="AY148" s="1153">
        <f>+'3.1ผลงานคณะ'!AY155</f>
        <v>0</v>
      </c>
      <c r="AZ148" s="1101">
        <f>+'3.1ผลงานคณะ'!AZ155</f>
        <v>0</v>
      </c>
      <c r="BA148" s="1101" t="str">
        <f>+'3.1ผลงานคณะ'!BA155</f>
        <v>ต้องปรับปรุงเร่งด่วน</v>
      </c>
      <c r="BB148" s="1101">
        <f>+'3.1ผลงานคณะ'!BB155</f>
        <v>6</v>
      </c>
      <c r="BC148" s="1101"/>
      <c r="BD148" s="1153">
        <f>+'3.1ผลงานคณะ'!BD155</f>
        <v>0</v>
      </c>
      <c r="BE148" s="1101">
        <f>+'3.1ผลงานคณะ'!BE155</f>
        <v>0</v>
      </c>
      <c r="BF148" s="1101" t="str">
        <f>+'3.1ผลงานคณะ'!BF155</f>
        <v>ต้องปรับปรุงเร่งด่วน</v>
      </c>
      <c r="BG148" s="1101">
        <f>+'3.1ผลงานคณะ'!BG155</f>
        <v>5</v>
      </c>
      <c r="BH148" s="1101"/>
      <c r="BI148" s="1153">
        <f>+'3.1ผลงานคณะ'!BI155</f>
        <v>0</v>
      </c>
      <c r="BJ148" s="1101">
        <f>+'3.1ผลงานคณะ'!BJ155</f>
        <v>0</v>
      </c>
      <c r="BK148" s="1101" t="str">
        <f>+'3.1ผลงานคณะ'!BK155</f>
        <v>ต้องปรับปรุงเร่งด่วน</v>
      </c>
      <c r="BL148" s="660">
        <f>+'1.เป้าหมาย'!B44</f>
        <v>5</v>
      </c>
      <c r="BM148" s="660"/>
      <c r="BN148" s="1153">
        <f>+SUM(BN149:BN154)</f>
        <v>6</v>
      </c>
      <c r="BO148" s="1101">
        <f>IF(BN148&lt;1,0,IF(BN148&lt;2,1,IF(BN148&lt;3,2,IF(BN148&lt;5,3,IF(BN148&lt;6,4,IF(BN148=6,5))))))</f>
        <v>5</v>
      </c>
      <c r="BP148" s="660" t="str">
        <f t="shared" ref="BP148" si="13">IF(BO148&lt;1.51,"ต้องปรับปรุงเร่งด่วน",IF(BO148&lt;2.51,"ต้องปรับปรุง",IF(BO148&lt;3.51,"พอใช้",IF(BO148&lt;4.51,"ดี",IF(BO148&gt;=4.51,"ดีมาก")))))</f>
        <v>ดีมาก</v>
      </c>
      <c r="BQ148" s="1098" t="str">
        <f>IF(BN148&gt;=BL148,"/",IF(BN148&lt;BL148,"X"))</f>
        <v>/</v>
      </c>
    </row>
    <row r="149" spans="1:69" ht="72">
      <c r="A149" s="815"/>
      <c r="B149" s="540"/>
      <c r="C149" s="829" t="s">
        <v>475</v>
      </c>
      <c r="D149" s="129"/>
      <c r="E149" s="530"/>
      <c r="F149" s="669"/>
      <c r="G149" s="642">
        <f>+'3.1ผลงานคณะ'!G156</f>
        <v>0</v>
      </c>
      <c r="H149" s="669"/>
      <c r="I149" s="669"/>
      <c r="J149" s="669"/>
      <c r="K149" s="669"/>
      <c r="L149" s="642">
        <f>+'3.1ผลงานคณะ'!L156</f>
        <v>0</v>
      </c>
      <c r="M149" s="669">
        <f>+'3.1ผลงานคณะ'!M156</f>
        <v>0</v>
      </c>
      <c r="N149" s="669">
        <f>+'3.1ผลงานคณะ'!N156</f>
        <v>0</v>
      </c>
      <c r="O149" s="669">
        <f>+'3.1ผลงานคณะ'!O156</f>
        <v>0</v>
      </c>
      <c r="P149" s="669">
        <f>+'3.1ผลงานคณะ'!P156</f>
        <v>0</v>
      </c>
      <c r="Q149" s="669"/>
      <c r="R149" s="669"/>
      <c r="S149" s="669"/>
      <c r="T149" s="669"/>
      <c r="U149" s="642">
        <f>+'3.1ผลงานคณะ'!U156</f>
        <v>0</v>
      </c>
      <c r="V149" s="669"/>
      <c r="W149" s="669"/>
      <c r="X149" s="669"/>
      <c r="Y149" s="669"/>
      <c r="Z149" s="642">
        <f>+'3.1ผลงานคณะ'!Z156</f>
        <v>0</v>
      </c>
      <c r="AA149" s="669"/>
      <c r="AB149" s="669"/>
      <c r="AC149" s="669"/>
      <c r="AD149" s="669"/>
      <c r="AE149" s="642">
        <f>+'3.1ผลงานคณะ'!AE156</f>
        <v>0</v>
      </c>
      <c r="AF149" s="669"/>
      <c r="AG149" s="669"/>
      <c r="AH149" s="669"/>
      <c r="AI149" s="669"/>
      <c r="AJ149" s="642">
        <f>+'3.1ผลงานคณะ'!AJ156</f>
        <v>0</v>
      </c>
      <c r="AK149" s="669"/>
      <c r="AL149" s="669"/>
      <c r="AM149" s="669"/>
      <c r="AN149" s="669"/>
      <c r="AO149" s="642">
        <f>+'3.1ผลงานคณะ'!AO156</f>
        <v>0</v>
      </c>
      <c r="AP149" s="669"/>
      <c r="AQ149" s="669"/>
      <c r="AR149" s="669"/>
      <c r="AS149" s="669"/>
      <c r="AT149" s="642">
        <f>+'3.1ผลงานคณะ'!AT156</f>
        <v>0</v>
      </c>
      <c r="AU149" s="669"/>
      <c r="AV149" s="669"/>
      <c r="AW149" s="669"/>
      <c r="AX149" s="669"/>
      <c r="AY149" s="642">
        <f>+'3.1ผลงานคณะ'!AY156</f>
        <v>0</v>
      </c>
      <c r="AZ149" s="669"/>
      <c r="BA149" s="669"/>
      <c r="BB149" s="669"/>
      <c r="BC149" s="669"/>
      <c r="BD149" s="642">
        <f>+'3.1ผลงานคณะ'!BD156</f>
        <v>0</v>
      </c>
      <c r="BE149" s="669"/>
      <c r="BF149" s="669"/>
      <c r="BG149" s="669"/>
      <c r="BH149" s="669"/>
      <c r="BI149" s="642">
        <f>+'3.1ผลงานคณะ'!BI156</f>
        <v>0</v>
      </c>
      <c r="BJ149" s="669"/>
      <c r="BK149" s="669"/>
      <c r="BL149" s="669"/>
      <c r="BM149" s="1107"/>
      <c r="BN149" s="1185">
        <v>1</v>
      </c>
      <c r="BO149" s="585"/>
      <c r="BP149" s="585"/>
      <c r="BQ149" s="122"/>
    </row>
    <row r="150" spans="1:69" ht="72">
      <c r="A150" s="815"/>
      <c r="B150" s="540"/>
      <c r="C150" s="829" t="s">
        <v>476</v>
      </c>
      <c r="D150" s="129"/>
      <c r="E150" s="530"/>
      <c r="F150" s="669"/>
      <c r="G150" s="642">
        <f>+'3.1ผลงานคณะ'!G157</f>
        <v>0</v>
      </c>
      <c r="H150" s="669"/>
      <c r="I150" s="669"/>
      <c r="J150" s="669"/>
      <c r="K150" s="669"/>
      <c r="L150" s="642">
        <f>+'3.1ผลงานคณะ'!L157</f>
        <v>0</v>
      </c>
      <c r="M150" s="669">
        <f>+'3.1ผลงานคณะ'!M157</f>
        <v>0</v>
      </c>
      <c r="N150" s="669">
        <f>+'3.1ผลงานคณะ'!N157</f>
        <v>0</v>
      </c>
      <c r="O150" s="669">
        <f>+'3.1ผลงานคณะ'!O157</f>
        <v>0</v>
      </c>
      <c r="P150" s="669">
        <f>+'3.1ผลงานคณะ'!P157</f>
        <v>0</v>
      </c>
      <c r="Q150" s="669"/>
      <c r="R150" s="669"/>
      <c r="S150" s="669"/>
      <c r="T150" s="669"/>
      <c r="U150" s="642">
        <f>+'3.1ผลงานคณะ'!U157</f>
        <v>0</v>
      </c>
      <c r="V150" s="669"/>
      <c r="W150" s="669"/>
      <c r="X150" s="669"/>
      <c r="Y150" s="669"/>
      <c r="Z150" s="642">
        <f>+'3.1ผลงานคณะ'!Z157</f>
        <v>0</v>
      </c>
      <c r="AA150" s="669"/>
      <c r="AB150" s="669"/>
      <c r="AC150" s="669"/>
      <c r="AD150" s="669"/>
      <c r="AE150" s="642">
        <f>+'3.1ผลงานคณะ'!AE157</f>
        <v>0</v>
      </c>
      <c r="AF150" s="669"/>
      <c r="AG150" s="669"/>
      <c r="AH150" s="669"/>
      <c r="AI150" s="669"/>
      <c r="AJ150" s="642">
        <f>+'3.1ผลงานคณะ'!AJ157</f>
        <v>0</v>
      </c>
      <c r="AK150" s="669"/>
      <c r="AL150" s="669"/>
      <c r="AM150" s="669"/>
      <c r="AN150" s="669"/>
      <c r="AO150" s="642">
        <f>+'3.1ผลงานคณะ'!AO157</f>
        <v>0</v>
      </c>
      <c r="AP150" s="669"/>
      <c r="AQ150" s="669"/>
      <c r="AR150" s="669"/>
      <c r="AS150" s="669"/>
      <c r="AT150" s="642">
        <f>+'3.1ผลงานคณะ'!AT157</f>
        <v>0</v>
      </c>
      <c r="AU150" s="669"/>
      <c r="AV150" s="669"/>
      <c r="AW150" s="669"/>
      <c r="AX150" s="669"/>
      <c r="AY150" s="642">
        <f>+'3.1ผลงานคณะ'!AY157</f>
        <v>0</v>
      </c>
      <c r="AZ150" s="669"/>
      <c r="BA150" s="669"/>
      <c r="BB150" s="669"/>
      <c r="BC150" s="669"/>
      <c r="BD150" s="642">
        <f>+'3.1ผลงานคณะ'!BD157</f>
        <v>0</v>
      </c>
      <c r="BE150" s="669"/>
      <c r="BF150" s="669"/>
      <c r="BG150" s="669"/>
      <c r="BH150" s="669"/>
      <c r="BI150" s="642">
        <f>+'3.1ผลงานคณะ'!BI157</f>
        <v>0</v>
      </c>
      <c r="BJ150" s="669"/>
      <c r="BK150" s="669"/>
      <c r="BL150" s="669"/>
      <c r="BM150" s="1107"/>
      <c r="BN150" s="1185">
        <v>1</v>
      </c>
      <c r="BO150" s="585"/>
      <c r="BP150" s="585"/>
      <c r="BQ150" s="122"/>
    </row>
    <row r="151" spans="1:69" ht="72">
      <c r="A151" s="815"/>
      <c r="B151" s="540"/>
      <c r="C151" s="829" t="s">
        <v>477</v>
      </c>
      <c r="D151" s="129"/>
      <c r="E151" s="530"/>
      <c r="F151" s="669"/>
      <c r="G151" s="642">
        <f>+'3.1ผลงานคณะ'!G158</f>
        <v>0</v>
      </c>
      <c r="H151" s="669"/>
      <c r="I151" s="669"/>
      <c r="J151" s="669"/>
      <c r="K151" s="669"/>
      <c r="L151" s="642">
        <f>+'3.1ผลงานคณะ'!L158</f>
        <v>0</v>
      </c>
      <c r="M151" s="669">
        <f>+'3.1ผลงานคณะ'!M158</f>
        <v>0</v>
      </c>
      <c r="N151" s="669">
        <f>+'3.1ผลงานคณะ'!N158</f>
        <v>0</v>
      </c>
      <c r="O151" s="669">
        <f>+'3.1ผลงานคณะ'!O158</f>
        <v>0</v>
      </c>
      <c r="P151" s="669">
        <f>+'3.1ผลงานคณะ'!P158</f>
        <v>0</v>
      </c>
      <c r="Q151" s="669"/>
      <c r="R151" s="669"/>
      <c r="S151" s="669"/>
      <c r="T151" s="669"/>
      <c r="U151" s="642">
        <f>+'3.1ผลงานคณะ'!U158</f>
        <v>0</v>
      </c>
      <c r="V151" s="669"/>
      <c r="W151" s="669"/>
      <c r="X151" s="669"/>
      <c r="Y151" s="669"/>
      <c r="Z151" s="642">
        <f>+'3.1ผลงานคณะ'!Z158</f>
        <v>0</v>
      </c>
      <c r="AA151" s="669"/>
      <c r="AB151" s="669"/>
      <c r="AC151" s="669"/>
      <c r="AD151" s="669"/>
      <c r="AE151" s="642">
        <f>+'3.1ผลงานคณะ'!AE158</f>
        <v>0</v>
      </c>
      <c r="AF151" s="669"/>
      <c r="AG151" s="669"/>
      <c r="AH151" s="669"/>
      <c r="AI151" s="669"/>
      <c r="AJ151" s="642">
        <f>+'3.1ผลงานคณะ'!AJ158</f>
        <v>0</v>
      </c>
      <c r="AK151" s="669"/>
      <c r="AL151" s="669"/>
      <c r="AM151" s="669"/>
      <c r="AN151" s="669"/>
      <c r="AO151" s="642">
        <f>+'3.1ผลงานคณะ'!AO158</f>
        <v>0</v>
      </c>
      <c r="AP151" s="669"/>
      <c r="AQ151" s="669"/>
      <c r="AR151" s="669"/>
      <c r="AS151" s="669"/>
      <c r="AT151" s="642">
        <f>+'3.1ผลงานคณะ'!AT158</f>
        <v>0</v>
      </c>
      <c r="AU151" s="669"/>
      <c r="AV151" s="669"/>
      <c r="AW151" s="669"/>
      <c r="AX151" s="669"/>
      <c r="AY151" s="642">
        <f>+'3.1ผลงานคณะ'!AY158</f>
        <v>0</v>
      </c>
      <c r="AZ151" s="669"/>
      <c r="BA151" s="669"/>
      <c r="BB151" s="669"/>
      <c r="BC151" s="669"/>
      <c r="BD151" s="642">
        <f>+'3.1ผลงานคณะ'!BD158</f>
        <v>0</v>
      </c>
      <c r="BE151" s="669"/>
      <c r="BF151" s="669"/>
      <c r="BG151" s="669"/>
      <c r="BH151" s="669"/>
      <c r="BI151" s="642">
        <f>+'3.1ผลงานคณะ'!BI158</f>
        <v>0</v>
      </c>
      <c r="BJ151" s="669"/>
      <c r="BK151" s="669"/>
      <c r="BL151" s="669"/>
      <c r="BM151" s="1107"/>
      <c r="BN151" s="1185">
        <v>1</v>
      </c>
      <c r="BO151" s="585"/>
      <c r="BP151" s="585"/>
      <c r="BQ151" s="122"/>
    </row>
    <row r="152" spans="1:69" ht="72">
      <c r="A152" s="815"/>
      <c r="B152" s="540"/>
      <c r="C152" s="829" t="s">
        <v>478</v>
      </c>
      <c r="D152" s="129"/>
      <c r="E152" s="530"/>
      <c r="F152" s="669"/>
      <c r="G152" s="642">
        <f>+'3.1ผลงานคณะ'!G159</f>
        <v>0</v>
      </c>
      <c r="H152" s="669"/>
      <c r="I152" s="669"/>
      <c r="J152" s="669"/>
      <c r="K152" s="669"/>
      <c r="L152" s="642">
        <f>+'3.1ผลงานคณะ'!L159</f>
        <v>0</v>
      </c>
      <c r="M152" s="669">
        <f>+'3.1ผลงานคณะ'!M159</f>
        <v>0</v>
      </c>
      <c r="N152" s="669">
        <f>+'3.1ผลงานคณะ'!N159</f>
        <v>0</v>
      </c>
      <c r="O152" s="669">
        <f>+'3.1ผลงานคณะ'!O159</f>
        <v>0</v>
      </c>
      <c r="P152" s="669">
        <f>+'3.1ผลงานคณะ'!P159</f>
        <v>0</v>
      </c>
      <c r="Q152" s="669"/>
      <c r="R152" s="669"/>
      <c r="S152" s="669"/>
      <c r="T152" s="669"/>
      <c r="U152" s="642">
        <f>+'3.1ผลงานคณะ'!U159</f>
        <v>0</v>
      </c>
      <c r="V152" s="669"/>
      <c r="W152" s="669"/>
      <c r="X152" s="669"/>
      <c r="Y152" s="669"/>
      <c r="Z152" s="642">
        <f>+'3.1ผลงานคณะ'!Z159</f>
        <v>0</v>
      </c>
      <c r="AA152" s="669"/>
      <c r="AB152" s="669"/>
      <c r="AC152" s="669"/>
      <c r="AD152" s="669"/>
      <c r="AE152" s="642">
        <f>+'3.1ผลงานคณะ'!AE159</f>
        <v>0</v>
      </c>
      <c r="AF152" s="669"/>
      <c r="AG152" s="669"/>
      <c r="AH152" s="669"/>
      <c r="AI152" s="669"/>
      <c r="AJ152" s="642">
        <f>+'3.1ผลงานคณะ'!AJ159</f>
        <v>0</v>
      </c>
      <c r="AK152" s="669"/>
      <c r="AL152" s="669"/>
      <c r="AM152" s="669"/>
      <c r="AN152" s="669"/>
      <c r="AO152" s="642">
        <f>+'3.1ผลงานคณะ'!AO159</f>
        <v>0</v>
      </c>
      <c r="AP152" s="669"/>
      <c r="AQ152" s="669"/>
      <c r="AR152" s="669"/>
      <c r="AS152" s="669"/>
      <c r="AT152" s="642">
        <f>+'3.1ผลงานคณะ'!AT159</f>
        <v>0</v>
      </c>
      <c r="AU152" s="669"/>
      <c r="AV152" s="669"/>
      <c r="AW152" s="669"/>
      <c r="AX152" s="669"/>
      <c r="AY152" s="642">
        <f>+'3.1ผลงานคณะ'!AY159</f>
        <v>0</v>
      </c>
      <c r="AZ152" s="669"/>
      <c r="BA152" s="669"/>
      <c r="BB152" s="669"/>
      <c r="BC152" s="669"/>
      <c r="BD152" s="642">
        <f>+'3.1ผลงานคณะ'!BD159</f>
        <v>0</v>
      </c>
      <c r="BE152" s="669"/>
      <c r="BF152" s="669"/>
      <c r="BG152" s="669"/>
      <c r="BH152" s="669"/>
      <c r="BI152" s="642">
        <f>+'3.1ผลงานคณะ'!BI159</f>
        <v>0</v>
      </c>
      <c r="BJ152" s="669"/>
      <c r="BK152" s="669"/>
      <c r="BL152" s="669"/>
      <c r="BM152" s="1107"/>
      <c r="BN152" s="1185">
        <v>1</v>
      </c>
      <c r="BO152" s="585"/>
      <c r="BP152" s="585"/>
      <c r="BQ152" s="122"/>
    </row>
    <row r="153" spans="1:69" ht="72">
      <c r="A153" s="815"/>
      <c r="B153" s="540"/>
      <c r="C153" s="829" t="s">
        <v>479</v>
      </c>
      <c r="D153" s="129"/>
      <c r="E153" s="530"/>
      <c r="F153" s="669"/>
      <c r="G153" s="642">
        <f>+'3.1ผลงานคณะ'!G160</f>
        <v>0</v>
      </c>
      <c r="H153" s="669"/>
      <c r="I153" s="669"/>
      <c r="J153" s="669"/>
      <c r="K153" s="669"/>
      <c r="L153" s="642">
        <f>+'3.1ผลงานคณะ'!L160</f>
        <v>0</v>
      </c>
      <c r="M153" s="669">
        <f>+'3.1ผลงานคณะ'!M160</f>
        <v>0</v>
      </c>
      <c r="N153" s="669">
        <f>+'3.1ผลงานคณะ'!N160</f>
        <v>0</v>
      </c>
      <c r="O153" s="669">
        <f>+'3.1ผลงานคณะ'!O160</f>
        <v>0</v>
      </c>
      <c r="P153" s="669">
        <f>+'3.1ผลงานคณะ'!P160</f>
        <v>0</v>
      </c>
      <c r="Q153" s="669"/>
      <c r="R153" s="669"/>
      <c r="S153" s="669"/>
      <c r="T153" s="669"/>
      <c r="U153" s="642">
        <f>+'3.1ผลงานคณะ'!U160</f>
        <v>0</v>
      </c>
      <c r="V153" s="669"/>
      <c r="W153" s="669"/>
      <c r="X153" s="669"/>
      <c r="Y153" s="669"/>
      <c r="Z153" s="642">
        <f>+'3.1ผลงานคณะ'!Z160</f>
        <v>0</v>
      </c>
      <c r="AA153" s="669"/>
      <c r="AB153" s="669"/>
      <c r="AC153" s="669"/>
      <c r="AD153" s="669"/>
      <c r="AE153" s="642">
        <f>+'3.1ผลงานคณะ'!AE160</f>
        <v>0</v>
      </c>
      <c r="AF153" s="669"/>
      <c r="AG153" s="669"/>
      <c r="AH153" s="669"/>
      <c r="AI153" s="669"/>
      <c r="AJ153" s="642">
        <f>+'3.1ผลงานคณะ'!AJ160</f>
        <v>0</v>
      </c>
      <c r="AK153" s="669"/>
      <c r="AL153" s="669"/>
      <c r="AM153" s="669"/>
      <c r="AN153" s="669"/>
      <c r="AO153" s="642">
        <f>+'3.1ผลงานคณะ'!AO160</f>
        <v>0</v>
      </c>
      <c r="AP153" s="669"/>
      <c r="AQ153" s="669"/>
      <c r="AR153" s="669"/>
      <c r="AS153" s="669"/>
      <c r="AT153" s="642">
        <f>+'3.1ผลงานคณะ'!AT160</f>
        <v>0</v>
      </c>
      <c r="AU153" s="669"/>
      <c r="AV153" s="669"/>
      <c r="AW153" s="669"/>
      <c r="AX153" s="669"/>
      <c r="AY153" s="642">
        <f>+'3.1ผลงานคณะ'!AY160</f>
        <v>0</v>
      </c>
      <c r="AZ153" s="669"/>
      <c r="BA153" s="669"/>
      <c r="BB153" s="669"/>
      <c r="BC153" s="669"/>
      <c r="BD153" s="642">
        <f>+'3.1ผลงานคณะ'!BD160</f>
        <v>0</v>
      </c>
      <c r="BE153" s="669"/>
      <c r="BF153" s="669"/>
      <c r="BG153" s="669"/>
      <c r="BH153" s="669"/>
      <c r="BI153" s="642">
        <f>+'3.1ผลงานคณะ'!BI160</f>
        <v>0</v>
      </c>
      <c r="BJ153" s="669"/>
      <c r="BK153" s="669"/>
      <c r="BL153" s="669"/>
      <c r="BM153" s="1107"/>
      <c r="BN153" s="1185">
        <v>1</v>
      </c>
      <c r="BO153" s="585"/>
      <c r="BP153" s="585"/>
      <c r="BQ153" s="122"/>
    </row>
    <row r="154" spans="1:69" s="158" customFormat="1" ht="48">
      <c r="A154" s="822"/>
      <c r="B154" s="1065"/>
      <c r="C154" s="830" t="s">
        <v>108</v>
      </c>
      <c r="D154" s="831"/>
      <c r="E154" s="832"/>
      <c r="F154" s="1077"/>
      <c r="G154" s="1084">
        <f>+'3.1ผลงานคณะ'!G161</f>
        <v>0</v>
      </c>
      <c r="H154" s="1077"/>
      <c r="I154" s="1077"/>
      <c r="J154" s="1077"/>
      <c r="K154" s="1077"/>
      <c r="L154" s="1084">
        <f>+'3.1ผลงานคณะ'!L161</f>
        <v>0</v>
      </c>
      <c r="M154" s="1077">
        <f>+'3.1ผลงานคณะ'!M161</f>
        <v>0</v>
      </c>
      <c r="N154" s="1077">
        <f>+'3.1ผลงานคณะ'!N161</f>
        <v>0</v>
      </c>
      <c r="O154" s="1077">
        <f>+'3.1ผลงานคณะ'!O161</f>
        <v>0</v>
      </c>
      <c r="P154" s="1077">
        <f>+'3.1ผลงานคณะ'!P161</f>
        <v>0</v>
      </c>
      <c r="Q154" s="1077"/>
      <c r="R154" s="1077"/>
      <c r="S154" s="1077"/>
      <c r="T154" s="1077"/>
      <c r="U154" s="1084">
        <f>+'3.1ผลงานคณะ'!U161</f>
        <v>0</v>
      </c>
      <c r="V154" s="1077"/>
      <c r="W154" s="1077"/>
      <c r="X154" s="1077"/>
      <c r="Y154" s="1077"/>
      <c r="Z154" s="1084">
        <f>+'3.1ผลงานคณะ'!Z161</f>
        <v>0</v>
      </c>
      <c r="AA154" s="1077"/>
      <c r="AB154" s="1077"/>
      <c r="AC154" s="1077"/>
      <c r="AD154" s="1077"/>
      <c r="AE154" s="1084">
        <f>+'3.1ผลงานคณะ'!AE161</f>
        <v>0</v>
      </c>
      <c r="AF154" s="1077"/>
      <c r="AG154" s="1077"/>
      <c r="AH154" s="1077"/>
      <c r="AI154" s="1077"/>
      <c r="AJ154" s="1084">
        <f>+'3.1ผลงานคณะ'!AJ161</f>
        <v>0</v>
      </c>
      <c r="AK154" s="1077"/>
      <c r="AL154" s="1077"/>
      <c r="AM154" s="1077"/>
      <c r="AN154" s="1077"/>
      <c r="AO154" s="1084">
        <f>+'3.1ผลงานคณะ'!AO161</f>
        <v>0</v>
      </c>
      <c r="AP154" s="1077"/>
      <c r="AQ154" s="1077"/>
      <c r="AR154" s="1077"/>
      <c r="AS154" s="1077"/>
      <c r="AT154" s="1084">
        <f>+'3.1ผลงานคณะ'!AT161</f>
        <v>0</v>
      </c>
      <c r="AU154" s="1077"/>
      <c r="AV154" s="1077"/>
      <c r="AW154" s="1077"/>
      <c r="AX154" s="1077"/>
      <c r="AY154" s="1084">
        <f>+'3.1ผลงานคณะ'!AY161</f>
        <v>0</v>
      </c>
      <c r="AZ154" s="1077"/>
      <c r="BA154" s="1077"/>
      <c r="BB154" s="1077"/>
      <c r="BC154" s="1077"/>
      <c r="BD154" s="1084">
        <f>+'3.1ผลงานคณะ'!BD161</f>
        <v>0</v>
      </c>
      <c r="BE154" s="1077"/>
      <c r="BF154" s="1077"/>
      <c r="BG154" s="1077"/>
      <c r="BH154" s="1077"/>
      <c r="BI154" s="1084">
        <f>+'3.1ผลงานคณะ'!BI161</f>
        <v>0</v>
      </c>
      <c r="BJ154" s="1077"/>
      <c r="BK154" s="1077"/>
      <c r="BL154" s="1077"/>
      <c r="BM154" s="1115"/>
      <c r="BN154" s="1116">
        <f>IF(BM10&gt;0,0,IF(BM10=0,1))</f>
        <v>1</v>
      </c>
      <c r="BO154" s="693"/>
      <c r="BP154" s="1078"/>
      <c r="BQ154" s="833"/>
    </row>
    <row r="155" spans="1:69" s="163" customFormat="1" ht="36">
      <c r="A155" s="1409" t="s">
        <v>508</v>
      </c>
      <c r="B155" s="1413"/>
      <c r="C155" s="1413"/>
      <c r="D155" s="1413"/>
      <c r="E155" s="1413"/>
      <c r="F155" s="1085"/>
      <c r="G155" s="1085"/>
      <c r="H155" s="1085" t="e">
        <f>+'3.1ผลงานคณะ'!H162</f>
        <v>#DIV/0!</v>
      </c>
      <c r="I155" s="1085"/>
      <c r="J155" s="1085"/>
      <c r="K155" s="1085"/>
      <c r="L155" s="1085"/>
      <c r="M155" s="1085">
        <f>+'3.1ผลงานคณะ'!M162</f>
        <v>0</v>
      </c>
      <c r="N155" s="1085">
        <f>+'3.1ผลงานคณะ'!N162</f>
        <v>0</v>
      </c>
      <c r="O155" s="1085">
        <f>+'3.1ผลงานคณะ'!O162</f>
        <v>0</v>
      </c>
      <c r="P155" s="1085">
        <f>+'3.1ผลงานคณะ'!P162</f>
        <v>0</v>
      </c>
      <c r="Q155" s="1085" t="e">
        <f>+'3.1ผลงานคณะ'!Q162</f>
        <v>#DIV/0!</v>
      </c>
      <c r="R155" s="1085"/>
      <c r="S155" s="1085"/>
      <c r="T155" s="1085"/>
      <c r="U155" s="1085"/>
      <c r="V155" s="1085" t="e">
        <f>+'3.1ผลงานคณะ'!V162</f>
        <v>#DIV/0!</v>
      </c>
      <c r="W155" s="1085"/>
      <c r="X155" s="1085"/>
      <c r="Y155" s="1085"/>
      <c r="Z155" s="1085"/>
      <c r="AA155" s="1085" t="e">
        <f>+'3.1ผลงานคณะ'!AA162</f>
        <v>#DIV/0!</v>
      </c>
      <c r="AB155" s="1085"/>
      <c r="AC155" s="1085"/>
      <c r="AD155" s="1085"/>
      <c r="AE155" s="1085"/>
      <c r="AF155" s="1085" t="e">
        <f>+'3.1ผลงานคณะ'!AF162</f>
        <v>#DIV/0!</v>
      </c>
      <c r="AG155" s="1085"/>
      <c r="AH155" s="1085"/>
      <c r="AI155" s="1085"/>
      <c r="AJ155" s="1085"/>
      <c r="AK155" s="1085" t="e">
        <f>+'3.1ผลงานคณะ'!AK162</f>
        <v>#DIV/0!</v>
      </c>
      <c r="AL155" s="1085"/>
      <c r="AM155" s="1085"/>
      <c r="AN155" s="1085"/>
      <c r="AO155" s="1085"/>
      <c r="AP155" s="1085" t="e">
        <f>+'3.1ผลงานคณะ'!AP162</f>
        <v>#DIV/0!</v>
      </c>
      <c r="AQ155" s="1085"/>
      <c r="AR155" s="1085"/>
      <c r="AS155" s="1085"/>
      <c r="AT155" s="1085"/>
      <c r="AU155" s="1085" t="e">
        <f>+'3.1ผลงานคณะ'!AU162</f>
        <v>#DIV/0!</v>
      </c>
      <c r="AV155" s="1085"/>
      <c r="AW155" s="1085"/>
      <c r="AX155" s="1085"/>
      <c r="AY155" s="1085"/>
      <c r="AZ155" s="1085" t="e">
        <f>+'3.1ผลงานคณะ'!AZ162</f>
        <v>#DIV/0!</v>
      </c>
      <c r="BA155" s="1085"/>
      <c r="BB155" s="1085"/>
      <c r="BC155" s="1085"/>
      <c r="BD155" s="1085"/>
      <c r="BE155" s="1085" t="e">
        <f>+'3.1ผลงานคณะ'!BE162</f>
        <v>#DIV/0!</v>
      </c>
      <c r="BF155" s="1085"/>
      <c r="BG155" s="1085"/>
      <c r="BH155" s="1085"/>
      <c r="BI155" s="1085"/>
      <c r="BJ155" s="1085" t="e">
        <f>+'3.1ผลงานคณะ'!BJ162</f>
        <v>#DIV/0!</v>
      </c>
      <c r="BK155" s="1085"/>
      <c r="BL155" s="1117"/>
      <c r="BM155" s="1118"/>
      <c r="BN155" s="1119"/>
      <c r="BO155" s="534" t="e">
        <f>+BO156/BO157</f>
        <v>#DIV/0!</v>
      </c>
      <c r="BP155" s="162"/>
      <c r="BQ155" s="162"/>
    </row>
    <row r="156" spans="1:69" s="163" customFormat="1" ht="30.75" hidden="1">
      <c r="A156" s="1414" t="s">
        <v>59</v>
      </c>
      <c r="B156" s="1414"/>
      <c r="C156" s="1414"/>
      <c r="D156" s="1414"/>
      <c r="E156" s="1414"/>
      <c r="F156" s="834"/>
      <c r="BL156" s="170"/>
      <c r="BM156" s="168"/>
      <c r="BN156" s="1120"/>
      <c r="BO156" s="1121" t="e">
        <f>+SUM(BO7,BO16,BO24,BO32,BO44,BO57,BO68,BO75,BO120,BO128,BO137,BO148,BO145)</f>
        <v>#DIV/0!</v>
      </c>
      <c r="BP156" s="170"/>
      <c r="BQ156" s="170"/>
    </row>
    <row r="157" spans="1:69" s="163" customFormat="1" ht="30.75" hidden="1">
      <c r="A157" s="1408" t="s">
        <v>60</v>
      </c>
      <c r="B157" s="1408"/>
      <c r="C157" s="1408"/>
      <c r="D157" s="1408"/>
      <c r="E157" s="1408"/>
      <c r="F157" s="834"/>
      <c r="G157" s="835"/>
      <c r="H157" s="171"/>
      <c r="I157" s="837"/>
      <c r="J157" s="837"/>
      <c r="K157" s="834"/>
      <c r="L157" s="835"/>
      <c r="M157" s="835"/>
      <c r="N157" s="835"/>
      <c r="O157" s="835"/>
      <c r="P157" s="835"/>
      <c r="Q157" s="837"/>
      <c r="R157" s="837"/>
      <c r="S157" s="837"/>
      <c r="T157" s="834"/>
      <c r="U157" s="835"/>
      <c r="V157" s="837"/>
      <c r="W157" s="837"/>
      <c r="X157" s="837"/>
      <c r="Y157" s="834"/>
      <c r="Z157" s="835"/>
      <c r="AA157" s="837"/>
      <c r="AB157" s="837"/>
      <c r="AC157" s="837"/>
      <c r="AD157" s="834"/>
      <c r="AE157" s="835"/>
      <c r="AF157" s="837"/>
      <c r="AG157" s="837"/>
      <c r="AH157" s="837"/>
      <c r="AI157" s="834"/>
      <c r="AJ157" s="835"/>
      <c r="AK157" s="837"/>
      <c r="AL157" s="837"/>
      <c r="AM157" s="837"/>
      <c r="AN157" s="834"/>
      <c r="AO157" s="835"/>
      <c r="AP157" s="837"/>
      <c r="AQ157" s="837"/>
      <c r="AR157" s="837"/>
      <c r="AS157" s="834"/>
      <c r="AT157" s="835"/>
      <c r="AU157" s="837"/>
      <c r="AV157" s="837"/>
      <c r="AW157" s="837"/>
      <c r="AX157" s="834"/>
      <c r="AY157" s="835"/>
      <c r="AZ157" s="837"/>
      <c r="BA157" s="837"/>
      <c r="BB157" s="837"/>
      <c r="BC157" s="834"/>
      <c r="BD157" s="835"/>
      <c r="BE157" s="837"/>
      <c r="BF157" s="837"/>
      <c r="BG157" s="837"/>
      <c r="BH157" s="834"/>
      <c r="BI157" s="835"/>
      <c r="BJ157" s="837"/>
      <c r="BK157" s="837"/>
      <c r="BL157" s="171"/>
      <c r="BM157" s="168"/>
      <c r="BN157" s="1120"/>
      <c r="BO157" s="1122">
        <v>13</v>
      </c>
      <c r="BP157" s="171"/>
      <c r="BQ157" s="171"/>
    </row>
    <row r="158" spans="1:69" s="178" customFormat="1" ht="30.75">
      <c r="A158" s="1409" t="s">
        <v>353</v>
      </c>
      <c r="B158" s="1361"/>
      <c r="C158" s="1361"/>
      <c r="D158" s="1361"/>
      <c r="E158" s="1361"/>
      <c r="F158" s="838"/>
      <c r="G158" s="835"/>
      <c r="H158" s="175" t="e">
        <f>IF(H155&lt;1.51,"ต้องปรับปรุงเร่งด่วน",IF(H155&lt;2.51,"ต้องปรับปรุง",IF(H155&lt;3.51,"พอใช้",IF(H155&lt;4.51,"ดี",IF(H155&gt;=4.51,"ดีมาก")))))</f>
        <v>#DIV/0!</v>
      </c>
      <c r="I158" s="836"/>
      <c r="J158" s="836"/>
      <c r="K158" s="834"/>
      <c r="L158" s="835"/>
      <c r="M158" s="835"/>
      <c r="N158" s="835"/>
      <c r="O158" s="835"/>
      <c r="P158" s="835"/>
      <c r="Q158" s="175" t="e">
        <f>IF(Q155&lt;1.51,"ต้องปรับปรุงเร่งด่วน",IF(Q155&lt;2.51,"ต้องปรับปรุง",IF(Q155&lt;3.51,"พอใช้",IF(Q155&lt;4.51,"ดี",IF(Q155&gt;=4.51,"ดีมาก")))))</f>
        <v>#DIV/0!</v>
      </c>
      <c r="R158" s="836"/>
      <c r="S158" s="836"/>
      <c r="T158" s="834"/>
      <c r="U158" s="835"/>
      <c r="V158" s="175" t="e">
        <f>IF(V155&lt;1.51,"ต้องปรับปรุงเร่งด่วน",IF(V155&lt;2.51,"ต้องปรับปรุง",IF(V155&lt;3.51,"พอใช้",IF(V155&lt;4.51,"ดี",IF(V155&gt;=4.51,"ดีมาก")))))</f>
        <v>#DIV/0!</v>
      </c>
      <c r="W158" s="836"/>
      <c r="X158" s="836"/>
      <c r="Y158" s="834"/>
      <c r="Z158" s="835"/>
      <c r="AA158" s="175" t="e">
        <f>IF(AA155&lt;1.51,"ต้องปรับปรุงเร่งด่วน",IF(AA155&lt;2.51,"ต้องปรับปรุง",IF(AA155&lt;3.51,"พอใช้",IF(AA155&lt;4.51,"ดี",IF(AA155&gt;=4.51,"ดีมาก")))))</f>
        <v>#DIV/0!</v>
      </c>
      <c r="AB158" s="836"/>
      <c r="AC158" s="836"/>
      <c r="AD158" s="834"/>
      <c r="AE158" s="835"/>
      <c r="AF158" s="175" t="e">
        <f>IF(AF155&lt;1.51,"ต้องปรับปรุงเร่งด่วน",IF(AF155&lt;2.51,"ต้องปรับปรุง",IF(AF155&lt;3.51,"พอใช้",IF(AF155&lt;4.51,"ดี",IF(AF155&gt;=4.51,"ดีมาก")))))</f>
        <v>#DIV/0!</v>
      </c>
      <c r="AG158" s="836"/>
      <c r="AH158" s="836"/>
      <c r="AI158" s="834"/>
      <c r="AJ158" s="835"/>
      <c r="AK158" s="175" t="e">
        <f>IF(AK155&lt;1.51,"ต้องปรับปรุงเร่งด่วน",IF(AK155&lt;2.51,"ต้องปรับปรุง",IF(AK155&lt;3.51,"พอใช้",IF(AK155&lt;4.51,"ดี",IF(AK155&gt;=4.51,"ดีมาก")))))</f>
        <v>#DIV/0!</v>
      </c>
      <c r="AL158" s="836"/>
      <c r="AM158" s="836"/>
      <c r="AN158" s="834"/>
      <c r="AO158" s="835"/>
      <c r="AP158" s="175" t="e">
        <f>IF(AP155&lt;1.51,"ต้องปรับปรุงเร่งด่วน",IF(AP155&lt;2.51,"ต้องปรับปรุง",IF(AP155&lt;3.51,"พอใช้",IF(AP155&lt;4.51,"ดี",IF(AP155&gt;=4.51,"ดีมาก")))))</f>
        <v>#DIV/0!</v>
      </c>
      <c r="AQ158" s="836"/>
      <c r="AR158" s="836"/>
      <c r="AS158" s="834"/>
      <c r="AT158" s="835"/>
      <c r="AU158" s="175" t="e">
        <f>IF(AU155&lt;1.51,"ต้องปรับปรุงเร่งด่วน",IF(AU155&lt;2.51,"ต้องปรับปรุง",IF(AU155&lt;3.51,"พอใช้",IF(AU155&lt;4.51,"ดี",IF(AU155&gt;=4.51,"ดีมาก")))))</f>
        <v>#DIV/0!</v>
      </c>
      <c r="AV158" s="836"/>
      <c r="AW158" s="836"/>
      <c r="AX158" s="834"/>
      <c r="AY158" s="835"/>
      <c r="AZ158" s="175" t="e">
        <f>IF(AZ155&lt;1.51,"ต้องปรับปรุงเร่งด่วน",IF(AZ155&lt;2.51,"ต้องปรับปรุง",IF(AZ155&lt;3.51,"พอใช้",IF(AZ155&lt;4.51,"ดี",IF(AZ155&gt;=4.51,"ดีมาก")))))</f>
        <v>#DIV/0!</v>
      </c>
      <c r="BA158" s="836"/>
      <c r="BB158" s="836"/>
      <c r="BC158" s="834"/>
      <c r="BD158" s="835"/>
      <c r="BE158" s="175" t="e">
        <f>IF(BE155&lt;1.51,"ต้องปรับปรุงเร่งด่วน",IF(BE155&lt;2.51,"ต้องปรับปรุง",IF(BE155&lt;3.51,"พอใช้",IF(BE155&lt;4.51,"ดี",IF(BE155&gt;=4.51,"ดีมาก")))))</f>
        <v>#DIV/0!</v>
      </c>
      <c r="BF158" s="836"/>
      <c r="BG158" s="836"/>
      <c r="BH158" s="834"/>
      <c r="BI158" s="835"/>
      <c r="BJ158" s="175" t="e">
        <f>IF(BJ155&lt;1.51,"ต้องปรับปรุงเร่งด่วน",IF(BJ155&lt;2.51,"ต้องปรับปรุง",IF(BJ155&lt;3.51,"พอใช้",IF(BJ155&lt;4.51,"ดี",IF(BJ155&gt;=4.51,"ดีมาก")))))</f>
        <v>#DIV/0!</v>
      </c>
      <c r="BK158" s="836"/>
      <c r="BL158" s="176"/>
      <c r="BM158" s="1123"/>
      <c r="BN158" s="1123"/>
      <c r="BO158" s="175" t="e">
        <f>IF(BO155&lt;1.51,"ต้องปรับปรุงเร่งด่วน",IF(BO155&lt;2.51,"ต้องปรับปรุง",IF(BO155&lt;3.51,"พอใช้",IF(BO155&lt;4.51,"ดี",IF(BO155&gt;=4.51,"ดีมาก")))))</f>
        <v>#DIV/0!</v>
      </c>
      <c r="BP158" s="176"/>
      <c r="BQ158" s="176"/>
    </row>
  </sheetData>
  <sheetProtection selectLockedCells="1"/>
  <mergeCells count="34">
    <mergeCell ref="AN3:AQ3"/>
    <mergeCell ref="AS3:AV3"/>
    <mergeCell ref="BN59:BN63"/>
    <mergeCell ref="A155:E155"/>
    <mergeCell ref="A156:E156"/>
    <mergeCell ref="AN4:AP4"/>
    <mergeCell ref="AS4:AU4"/>
    <mergeCell ref="AX4:AZ4"/>
    <mergeCell ref="BC4:BE4"/>
    <mergeCell ref="BH4:BJ4"/>
    <mergeCell ref="BL4:BQ4"/>
    <mergeCell ref="AX3:BA3"/>
    <mergeCell ref="BC3:BF3"/>
    <mergeCell ref="K4:Q4"/>
    <mergeCell ref="T4:V4"/>
    <mergeCell ref="A157:E157"/>
    <mergeCell ref="A158:E158"/>
    <mergeCell ref="BN70:BN71"/>
    <mergeCell ref="Y4:AA4"/>
    <mergeCell ref="AD4:AF4"/>
    <mergeCell ref="BH3:BK3"/>
    <mergeCell ref="BL3:BQ3"/>
    <mergeCell ref="A3:A5"/>
    <mergeCell ref="B3:C5"/>
    <mergeCell ref="D3:D5"/>
    <mergeCell ref="E3:E5"/>
    <mergeCell ref="F3:I3"/>
    <mergeCell ref="F4:H4"/>
    <mergeCell ref="K3:R3"/>
    <mergeCell ref="AI4:AK4"/>
    <mergeCell ref="T3:W3"/>
    <mergeCell ref="Y3:AB3"/>
    <mergeCell ref="AD3:AG3"/>
    <mergeCell ref="AI3:AL3"/>
  </mergeCells>
  <conditionalFormatting sqref="H158 BO158:BQ158 BP148:BQ148 BP136:BQ137 BP145:BQ145 BJ158 BP6:BQ7 BP16:BQ16 BP24:BQ24 BP32:BQ32 BP44:BQ44 BP56:BQ57 BP68:BQ68 BP120:BQ120 BA146 BF146 BK145:BK146 AV146 BF145:BG145 AQ24:AR24 BA145:BB145 BF24:BG24 AV145:AW145 I24:J24 W24:X24 AQ145:AR145 AL24:AM24 I145:J145 BA24:BB24 R24:S24 AL145:AM145 BK24 AG24:AH24 AG145:AH145 AV24:AW24 R145:S145 AB145:AC145 AB24:AC24 W145:X145 R16:BK16 BI17:BL18 Z17:AA19 AE17:AF19 AJ17:AK19 AO17:AP19 AT17:AU19 AY17:AZ19 BD17:BE19 Z17:AC18 AE17:AH18 AJ17:AM18 AO17:AR18 AT17:AW18 AY17:BB18 BD17:BG18 T17:T23 U17:X19 Y17:Y23 AD17:AD23 AI17:AI23 AN17:AN23 AS17:AS23 AX17:AX23 BC17:BC23 BH17:BH23 BI17:BJ19 I146 R146 W146 AB146 AG146 AL146 AQ146 BL158 Q158 V158 AA158 AF158 AK158 AP158 AU158 AZ158 BE158 BQ127:BQ128 BP128 BP75:BQ75">
    <cfRule type="cellIs" dxfId="830" priority="95" stopIfTrue="1" operator="equal">
      <formula>"ต้องปรับปรุงเร่งด่วน"</formula>
    </cfRule>
    <cfRule type="cellIs" dxfId="829" priority="96" stopIfTrue="1" operator="equal">
      <formula>"ต้องปรับปรุง"</formula>
    </cfRule>
    <cfRule type="cellIs" dxfId="828" priority="97" stopIfTrue="1" operator="equal">
      <formula>"ต้องปรับปรุงเร่งด่วน"</formula>
    </cfRule>
    <cfRule type="cellIs" dxfId="827" priority="98" stopIfTrue="1" operator="equal">
      <formula>"ต้องปรับปรุงเร่งด่วน"</formula>
    </cfRule>
  </conditionalFormatting>
  <conditionalFormatting sqref="BQ148 BQ128 BQ137 BQ145 BQ7 BQ16 BQ24 BQ32 BQ44 BQ57 BQ68 BQ120 BQ75">
    <cfRule type="cellIs" dxfId="826" priority="94" stopIfTrue="1" operator="equal">
      <formula>"X"</formula>
    </cfRule>
  </conditionalFormatting>
  <conditionalFormatting sqref="BQ25">
    <cfRule type="cellIs" dxfId="825" priority="2" stopIfTrue="1" operator="equal">
      <formula>"ต้องปรับปรุงเร่งด่วน"</formula>
    </cfRule>
    <cfRule type="cellIs" dxfId="824" priority="3" stopIfTrue="1" operator="equal">
      <formula>"ต้องปรับปรุง"</formula>
    </cfRule>
    <cfRule type="cellIs" dxfId="823" priority="4" stopIfTrue="1" operator="equal">
      <formula>"ต้องปรับปรุงเร่งด่วน"</formula>
    </cfRule>
    <cfRule type="cellIs" dxfId="822" priority="5" stopIfTrue="1" operator="equal">
      <formula>"ต้องปรับปรุงเร่งด่วน"</formula>
    </cfRule>
  </conditionalFormatting>
  <conditionalFormatting sqref="BQ25">
    <cfRule type="cellIs" dxfId="821" priority="1" stopIfTrue="1" operator="equal">
      <formula>"X"</formula>
    </cfRule>
  </conditionalFormatting>
  <pageMargins left="0.15748031496062992" right="0.15748031496062992" top="0.74803149606299213" bottom="0.59055118110236227" header="0.31496062992125984" footer="0.31496062992125984"/>
  <pageSetup paperSize="5" scale="52" orientation="landscape" r:id="rId1"/>
  <headerFooter>
    <oddHeader>&amp;Lผลประเมินคุณภาพภายใน ระดับสถาบัน ปีการศึกษา 2557</oddHeader>
    <oddFooter>&amp;Cแบบรายงาน SAR ประกันคุณภาพภายใน ปีการศึกษา 2558 (ระดับสถาบัน)&amp;R&amp;P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T109"/>
  <sheetViews>
    <sheetView zoomScale="80" zoomScaleNormal="80" workbookViewId="0">
      <pane xSplit="1" ySplit="4" topLeftCell="D5" activePane="bottomRight" state="frozen"/>
      <selection activeCell="H13" sqref="H13:H14"/>
      <selection pane="topRight" activeCell="H13" sqref="H13:H14"/>
      <selection pane="bottomLeft" activeCell="H13" sqref="H13:H14"/>
      <selection pane="bottomRight" activeCell="I14" sqref="I14"/>
    </sheetView>
  </sheetViews>
  <sheetFormatPr defaultRowHeight="14.25"/>
  <cols>
    <col min="1" max="1" width="20.25" customWidth="1"/>
    <col min="3" max="3" width="23.75" customWidth="1"/>
    <col min="4" max="4" width="11.25" customWidth="1"/>
    <col min="5" max="5" width="9.25" customWidth="1"/>
    <col min="6" max="6" width="13.625" style="345" customWidth="1"/>
    <col min="7" max="7" width="10.875" style="346" customWidth="1"/>
    <col min="8" max="9" width="11.375" customWidth="1"/>
    <col min="10" max="10" width="11.375" style="254" customWidth="1"/>
    <col min="11" max="18" width="11.375" customWidth="1"/>
    <col min="19" max="19" width="13.75" hidden="1" customWidth="1"/>
    <col min="20" max="20" width="11.125" customWidth="1"/>
  </cols>
  <sheetData>
    <row r="1" spans="1:20" ht="33">
      <c r="A1" s="215" t="s">
        <v>324</v>
      </c>
      <c r="B1" s="99"/>
      <c r="C1" s="53"/>
      <c r="D1" s="102"/>
      <c r="E1" s="102"/>
      <c r="F1" s="273"/>
      <c r="G1" s="105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20" ht="30.75" customHeight="1">
      <c r="A2" s="1309" t="s">
        <v>16</v>
      </c>
      <c r="B2" s="1309" t="s">
        <v>1</v>
      </c>
      <c r="C2" s="1310" t="s">
        <v>110</v>
      </c>
      <c r="D2" s="1310" t="s">
        <v>109</v>
      </c>
      <c r="E2" s="1312" t="s">
        <v>5</v>
      </c>
      <c r="F2" s="1312" t="s">
        <v>325</v>
      </c>
      <c r="G2" s="1333" t="s">
        <v>326</v>
      </c>
      <c r="H2" s="1330" t="s">
        <v>327</v>
      </c>
      <c r="I2" s="1332"/>
      <c r="J2" s="1332"/>
      <c r="K2" s="1332"/>
      <c r="L2" s="1332"/>
      <c r="M2" s="1332"/>
      <c r="N2" s="1332"/>
      <c r="O2" s="1332"/>
      <c r="P2" s="1332"/>
      <c r="Q2" s="1332"/>
      <c r="R2" s="1331"/>
      <c r="S2" s="1345" t="s">
        <v>62</v>
      </c>
      <c r="T2" s="1305" t="s">
        <v>291</v>
      </c>
    </row>
    <row r="3" spans="1:20" ht="30.75" customHeight="1">
      <c r="A3" s="1310"/>
      <c r="B3" s="1310"/>
      <c r="C3" s="1311"/>
      <c r="D3" s="1311"/>
      <c r="E3" s="1313"/>
      <c r="F3" s="1313"/>
      <c r="G3" s="1339"/>
      <c r="H3" s="1348" t="s">
        <v>212</v>
      </c>
      <c r="I3" s="1348"/>
      <c r="J3" s="1348"/>
      <c r="K3" s="1348"/>
      <c r="L3" s="1348"/>
      <c r="M3" s="1348"/>
      <c r="N3" s="1348"/>
      <c r="O3" s="1348"/>
      <c r="P3" s="1348"/>
      <c r="Q3" s="1348"/>
      <c r="R3" s="1348"/>
      <c r="S3" s="1346"/>
      <c r="T3" s="1306"/>
    </row>
    <row r="4" spans="1:20" ht="50.25" customHeight="1">
      <c r="A4" s="1310"/>
      <c r="B4" s="1310"/>
      <c r="C4" s="1311"/>
      <c r="D4" s="1311"/>
      <c r="E4" s="1314"/>
      <c r="F4" s="1314"/>
      <c r="G4" s="1339"/>
      <c r="H4" s="274">
        <v>1</v>
      </c>
      <c r="I4" s="274">
        <v>2</v>
      </c>
      <c r="J4" s="274">
        <v>3</v>
      </c>
      <c r="K4" s="274">
        <v>4</v>
      </c>
      <c r="L4" s="274">
        <v>5</v>
      </c>
      <c r="M4" s="274">
        <v>6</v>
      </c>
      <c r="N4" s="274">
        <v>7</v>
      </c>
      <c r="O4" s="274">
        <v>8</v>
      </c>
      <c r="P4" s="274">
        <v>9</v>
      </c>
      <c r="Q4" s="274">
        <v>10</v>
      </c>
      <c r="R4" s="274">
        <v>11</v>
      </c>
      <c r="S4" s="1347"/>
      <c r="T4" s="1307"/>
    </row>
    <row r="5" spans="1:20" ht="30.75">
      <c r="A5" s="275" t="s">
        <v>211</v>
      </c>
      <c r="B5" s="276">
        <v>1</v>
      </c>
      <c r="C5" s="220" t="s">
        <v>211</v>
      </c>
      <c r="D5" s="225" t="s">
        <v>328</v>
      </c>
      <c r="E5" s="221">
        <v>48</v>
      </c>
      <c r="F5" s="221" t="s">
        <v>329</v>
      </c>
      <c r="G5" s="277" t="s">
        <v>296</v>
      </c>
      <c r="H5" s="222" t="s">
        <v>330</v>
      </c>
      <c r="I5" s="222" t="s">
        <v>330</v>
      </c>
      <c r="J5" s="278" t="s">
        <v>303</v>
      </c>
      <c r="K5" s="223" t="s">
        <v>303</v>
      </c>
      <c r="L5" s="223" t="s">
        <v>303</v>
      </c>
      <c r="M5" s="223" t="s">
        <v>303</v>
      </c>
      <c r="N5" s="223" t="s">
        <v>303</v>
      </c>
      <c r="O5" s="223" t="s">
        <v>303</v>
      </c>
      <c r="P5" s="223" t="s">
        <v>303</v>
      </c>
      <c r="Q5" s="223" t="s">
        <v>303</v>
      </c>
      <c r="R5" s="222" t="s">
        <v>330</v>
      </c>
      <c r="S5" s="223"/>
      <c r="T5" s="183">
        <v>1</v>
      </c>
    </row>
    <row r="6" spans="1:20" ht="30.75">
      <c r="A6" s="279" t="s">
        <v>211</v>
      </c>
      <c r="B6" s="276">
        <v>2</v>
      </c>
      <c r="C6" s="220" t="s">
        <v>250</v>
      </c>
      <c r="D6" s="225" t="s">
        <v>331</v>
      </c>
      <c r="E6" s="221">
        <v>48</v>
      </c>
      <c r="F6" s="221" t="s">
        <v>329</v>
      </c>
      <c r="G6" s="277" t="s">
        <v>296</v>
      </c>
      <c r="H6" s="222" t="s">
        <v>330</v>
      </c>
      <c r="I6" s="222" t="s">
        <v>330</v>
      </c>
      <c r="J6" s="222" t="s">
        <v>330</v>
      </c>
      <c r="K6" s="222" t="s">
        <v>330</v>
      </c>
      <c r="L6" s="222" t="s">
        <v>330</v>
      </c>
      <c r="M6" s="222" t="s">
        <v>330</v>
      </c>
      <c r="N6" s="222" t="s">
        <v>330</v>
      </c>
      <c r="O6" s="222" t="s">
        <v>330</v>
      </c>
      <c r="P6" s="222" t="s">
        <v>330</v>
      </c>
      <c r="Q6" s="222" t="s">
        <v>330</v>
      </c>
      <c r="R6" s="222" t="s">
        <v>330</v>
      </c>
      <c r="S6" s="223"/>
      <c r="T6" s="183">
        <v>1</v>
      </c>
    </row>
    <row r="7" spans="1:20" ht="30.75">
      <c r="A7" s="279" t="s">
        <v>211</v>
      </c>
      <c r="B7" s="276">
        <v>3</v>
      </c>
      <c r="C7" s="220" t="s">
        <v>251</v>
      </c>
      <c r="D7" s="225" t="s">
        <v>331</v>
      </c>
      <c r="E7" s="221">
        <v>48</v>
      </c>
      <c r="F7" s="221" t="s">
        <v>329</v>
      </c>
      <c r="G7" s="277" t="s">
        <v>296</v>
      </c>
      <c r="H7" s="222" t="s">
        <v>330</v>
      </c>
      <c r="I7" s="222" t="s">
        <v>330</v>
      </c>
      <c r="J7" s="222" t="s">
        <v>330</v>
      </c>
      <c r="K7" s="222" t="s">
        <v>330</v>
      </c>
      <c r="L7" s="222" t="s">
        <v>330</v>
      </c>
      <c r="M7" s="222" t="s">
        <v>330</v>
      </c>
      <c r="N7" s="222" t="s">
        <v>330</v>
      </c>
      <c r="O7" s="222" t="s">
        <v>330</v>
      </c>
      <c r="P7" s="222" t="s">
        <v>330</v>
      </c>
      <c r="Q7" s="222" t="s">
        <v>330</v>
      </c>
      <c r="R7" s="222" t="s">
        <v>330</v>
      </c>
      <c r="S7" s="223"/>
      <c r="T7" s="183">
        <v>1</v>
      </c>
    </row>
    <row r="8" spans="1:20" ht="30.75">
      <c r="A8" s="279" t="s">
        <v>211</v>
      </c>
      <c r="B8" s="276">
        <v>4</v>
      </c>
      <c r="C8" s="280" t="s">
        <v>332</v>
      </c>
      <c r="D8" s="225" t="s">
        <v>331</v>
      </c>
      <c r="E8" s="221">
        <v>48</v>
      </c>
      <c r="F8" s="221" t="s">
        <v>329</v>
      </c>
      <c r="G8" s="277" t="s">
        <v>296</v>
      </c>
      <c r="H8" s="222" t="s">
        <v>330</v>
      </c>
      <c r="I8" s="222" t="s">
        <v>330</v>
      </c>
      <c r="J8" s="222" t="s">
        <v>330</v>
      </c>
      <c r="K8" s="222" t="s">
        <v>330</v>
      </c>
      <c r="L8" s="222" t="s">
        <v>330</v>
      </c>
      <c r="M8" s="222" t="s">
        <v>330</v>
      </c>
      <c r="N8" s="222" t="s">
        <v>330</v>
      </c>
      <c r="O8" s="222" t="s">
        <v>330</v>
      </c>
      <c r="P8" s="222" t="s">
        <v>330</v>
      </c>
      <c r="Q8" s="222" t="s">
        <v>330</v>
      </c>
      <c r="R8" s="222" t="s">
        <v>330</v>
      </c>
      <c r="S8" s="223"/>
      <c r="T8" s="183">
        <v>1</v>
      </c>
    </row>
    <row r="9" spans="1:20" ht="30.75">
      <c r="A9" s="279" t="s">
        <v>211</v>
      </c>
      <c r="B9" s="276">
        <v>5</v>
      </c>
      <c r="C9" s="220" t="s">
        <v>333</v>
      </c>
      <c r="D9" s="225" t="s">
        <v>331</v>
      </c>
      <c r="E9" s="221">
        <v>48</v>
      </c>
      <c r="F9" s="221" t="s">
        <v>329</v>
      </c>
      <c r="G9" s="277" t="s">
        <v>296</v>
      </c>
      <c r="H9" s="222" t="s">
        <v>330</v>
      </c>
      <c r="I9" s="222" t="s">
        <v>330</v>
      </c>
      <c r="J9" s="222" t="s">
        <v>330</v>
      </c>
      <c r="K9" s="222" t="s">
        <v>330</v>
      </c>
      <c r="L9" s="222" t="s">
        <v>330</v>
      </c>
      <c r="M9" s="222" t="s">
        <v>330</v>
      </c>
      <c r="N9" s="222" t="s">
        <v>330</v>
      </c>
      <c r="O9" s="222" t="s">
        <v>330</v>
      </c>
      <c r="P9" s="222" t="s">
        <v>330</v>
      </c>
      <c r="Q9" s="222" t="s">
        <v>330</v>
      </c>
      <c r="R9" s="222" t="s">
        <v>330</v>
      </c>
      <c r="S9" s="223"/>
      <c r="T9" s="183">
        <v>1</v>
      </c>
    </row>
    <row r="10" spans="1:20" ht="30.75">
      <c r="A10" s="279" t="s">
        <v>211</v>
      </c>
      <c r="B10" s="276">
        <v>6</v>
      </c>
      <c r="C10" s="220" t="s">
        <v>211</v>
      </c>
      <c r="D10" s="225" t="s">
        <v>334</v>
      </c>
      <c r="E10" s="221">
        <v>48</v>
      </c>
      <c r="F10" s="221" t="s">
        <v>329</v>
      </c>
      <c r="G10" s="277" t="s">
        <v>296</v>
      </c>
      <c r="H10" s="222" t="s">
        <v>330</v>
      </c>
      <c r="I10" s="222" t="s">
        <v>330</v>
      </c>
      <c r="J10" s="222" t="s">
        <v>330</v>
      </c>
      <c r="K10" s="222" t="s">
        <v>330</v>
      </c>
      <c r="L10" s="222" t="s">
        <v>330</v>
      </c>
      <c r="M10" s="222" t="s">
        <v>330</v>
      </c>
      <c r="N10" s="222" t="s">
        <v>330</v>
      </c>
      <c r="O10" s="222" t="s">
        <v>330</v>
      </c>
      <c r="P10" s="222" t="s">
        <v>330</v>
      </c>
      <c r="Q10" s="222" t="s">
        <v>330</v>
      </c>
      <c r="R10" s="222" t="s">
        <v>330</v>
      </c>
      <c r="S10" s="223"/>
      <c r="T10" s="183">
        <v>1</v>
      </c>
    </row>
    <row r="11" spans="1:20" s="289" customFormat="1" ht="30.75">
      <c r="A11" s="281" t="s">
        <v>211</v>
      </c>
      <c r="B11" s="282">
        <f>+COUNT(B5:B10)</f>
        <v>6</v>
      </c>
      <c r="C11" s="283"/>
      <c r="D11" s="284"/>
      <c r="E11" s="284"/>
      <c r="F11" s="284"/>
      <c r="G11" s="285"/>
      <c r="H11" s="286"/>
      <c r="I11" s="286"/>
      <c r="J11" s="286"/>
      <c r="K11" s="287"/>
      <c r="L11" s="287"/>
      <c r="M11" s="287"/>
      <c r="N11" s="287"/>
      <c r="O11" s="287"/>
      <c r="P11" s="287"/>
      <c r="Q11" s="287"/>
      <c r="R11" s="287"/>
      <c r="S11" s="287"/>
      <c r="T11" s="288"/>
    </row>
    <row r="12" spans="1:20" s="53" customFormat="1" ht="30.75">
      <c r="A12" s="275" t="s">
        <v>218</v>
      </c>
      <c r="B12" s="276">
        <v>1</v>
      </c>
      <c r="C12" s="220" t="s">
        <v>335</v>
      </c>
      <c r="D12" s="225" t="s">
        <v>328</v>
      </c>
      <c r="E12" s="221">
        <v>48</v>
      </c>
      <c r="F12" s="221" t="s">
        <v>329</v>
      </c>
      <c r="G12" s="290" t="s">
        <v>296</v>
      </c>
      <c r="H12" s="222" t="s">
        <v>330</v>
      </c>
      <c r="I12" s="222" t="s">
        <v>330</v>
      </c>
      <c r="J12" s="291" t="s">
        <v>303</v>
      </c>
      <c r="K12" s="223" t="s">
        <v>303</v>
      </c>
      <c r="L12" s="223" t="s">
        <v>303</v>
      </c>
      <c r="M12" s="223" t="s">
        <v>303</v>
      </c>
      <c r="N12" s="223" t="s">
        <v>303</v>
      </c>
      <c r="O12" s="223" t="s">
        <v>303</v>
      </c>
      <c r="P12" s="223" t="s">
        <v>303</v>
      </c>
      <c r="Q12" s="223" t="s">
        <v>303</v>
      </c>
      <c r="R12" s="222" t="s">
        <v>330</v>
      </c>
      <c r="S12" s="223"/>
      <c r="T12" s="183">
        <v>1</v>
      </c>
    </row>
    <row r="13" spans="1:20" s="53" customFormat="1" ht="30.75">
      <c r="A13" s="292" t="s">
        <v>218</v>
      </c>
      <c r="B13" s="276">
        <v>2</v>
      </c>
      <c r="C13" s="220" t="s">
        <v>252</v>
      </c>
      <c r="D13" s="225" t="s">
        <v>328</v>
      </c>
      <c r="E13" s="221">
        <v>48</v>
      </c>
      <c r="F13" s="221" t="s">
        <v>329</v>
      </c>
      <c r="G13" s="290" t="s">
        <v>296</v>
      </c>
      <c r="H13" s="222" t="s">
        <v>330</v>
      </c>
      <c r="I13" s="222" t="s">
        <v>330</v>
      </c>
      <c r="J13" s="291" t="s">
        <v>303</v>
      </c>
      <c r="K13" s="223" t="s">
        <v>303</v>
      </c>
      <c r="L13" s="223" t="s">
        <v>303</v>
      </c>
      <c r="M13" s="223" t="s">
        <v>303</v>
      </c>
      <c r="N13" s="223" t="s">
        <v>303</v>
      </c>
      <c r="O13" s="223" t="s">
        <v>303</v>
      </c>
      <c r="P13" s="223" t="s">
        <v>303</v>
      </c>
      <c r="Q13" s="223" t="s">
        <v>303</v>
      </c>
      <c r="R13" s="222" t="s">
        <v>330</v>
      </c>
      <c r="S13" s="223"/>
      <c r="T13" s="183">
        <v>1</v>
      </c>
    </row>
    <row r="14" spans="1:20" s="53" customFormat="1" ht="30.75">
      <c r="A14" s="292" t="s">
        <v>218</v>
      </c>
      <c r="B14" s="276">
        <v>3</v>
      </c>
      <c r="C14" s="220" t="s">
        <v>336</v>
      </c>
      <c r="D14" s="225" t="s">
        <v>331</v>
      </c>
      <c r="E14" s="221">
        <v>48</v>
      </c>
      <c r="F14" s="221" t="s">
        <v>329</v>
      </c>
      <c r="G14" s="277" t="s">
        <v>296</v>
      </c>
      <c r="H14" s="222" t="s">
        <v>330</v>
      </c>
      <c r="I14" s="222" t="s">
        <v>330</v>
      </c>
      <c r="J14" s="222" t="s">
        <v>330</v>
      </c>
      <c r="K14" s="222" t="s">
        <v>330</v>
      </c>
      <c r="L14" s="222" t="s">
        <v>330</v>
      </c>
      <c r="M14" s="222" t="s">
        <v>330</v>
      </c>
      <c r="N14" s="222" t="s">
        <v>330</v>
      </c>
      <c r="O14" s="222" t="s">
        <v>330</v>
      </c>
      <c r="P14" s="222" t="s">
        <v>330</v>
      </c>
      <c r="Q14" s="222" t="s">
        <v>330</v>
      </c>
      <c r="R14" s="222" t="s">
        <v>330</v>
      </c>
      <c r="S14" s="223"/>
      <c r="T14" s="183">
        <v>1</v>
      </c>
    </row>
    <row r="15" spans="1:20" ht="30.75">
      <c r="A15" s="293" t="s">
        <v>218</v>
      </c>
      <c r="B15" s="282">
        <f>+COUNT(B12:B14)</f>
        <v>3</v>
      </c>
      <c r="C15" s="283"/>
      <c r="D15" s="284"/>
      <c r="E15" s="284"/>
      <c r="F15" s="284"/>
      <c r="G15" s="285"/>
      <c r="H15" s="286"/>
      <c r="I15" s="286"/>
      <c r="J15" s="286"/>
      <c r="K15" s="287"/>
      <c r="L15" s="287"/>
      <c r="M15" s="287"/>
      <c r="N15" s="287"/>
      <c r="O15" s="287"/>
      <c r="P15" s="287"/>
      <c r="Q15" s="287"/>
      <c r="R15" s="287"/>
      <c r="S15" s="287"/>
      <c r="T15" s="288"/>
    </row>
    <row r="16" spans="1:20" s="53" customFormat="1" ht="30.75">
      <c r="A16" s="294" t="s">
        <v>219</v>
      </c>
      <c r="B16" s="295">
        <v>1</v>
      </c>
      <c r="C16" s="220" t="s">
        <v>219</v>
      </c>
      <c r="D16" s="225" t="s">
        <v>328</v>
      </c>
      <c r="E16" s="221">
        <v>48</v>
      </c>
      <c r="F16" s="221" t="s">
        <v>329</v>
      </c>
      <c r="G16" s="290" t="s">
        <v>296</v>
      </c>
      <c r="H16" s="222" t="s">
        <v>330</v>
      </c>
      <c r="I16" s="222" t="s">
        <v>330</v>
      </c>
      <c r="J16" s="291" t="s">
        <v>303</v>
      </c>
      <c r="K16" s="223" t="s">
        <v>303</v>
      </c>
      <c r="L16" s="223" t="s">
        <v>303</v>
      </c>
      <c r="M16" s="223" t="s">
        <v>303</v>
      </c>
      <c r="N16" s="223" t="s">
        <v>303</v>
      </c>
      <c r="O16" s="223" t="s">
        <v>303</v>
      </c>
      <c r="P16" s="223" t="s">
        <v>303</v>
      </c>
      <c r="Q16" s="223" t="s">
        <v>303</v>
      </c>
      <c r="R16" s="222" t="s">
        <v>330</v>
      </c>
      <c r="S16" s="223"/>
      <c r="T16" s="183">
        <v>1</v>
      </c>
    </row>
    <row r="17" spans="1:20" ht="30.75">
      <c r="A17" s="293" t="s">
        <v>219</v>
      </c>
      <c r="B17" s="282">
        <f>+COUNT(B16)</f>
        <v>1</v>
      </c>
      <c r="C17" s="283"/>
      <c r="D17" s="284"/>
      <c r="E17" s="284"/>
      <c r="F17" s="284"/>
      <c r="G17" s="285"/>
      <c r="H17" s="286"/>
      <c r="I17" s="286"/>
      <c r="J17" s="286"/>
      <c r="K17" s="287"/>
      <c r="L17" s="287"/>
      <c r="M17" s="287"/>
      <c r="N17" s="287"/>
      <c r="O17" s="287"/>
      <c r="P17" s="287"/>
      <c r="Q17" s="287"/>
      <c r="R17" s="287"/>
      <c r="S17" s="287"/>
      <c r="T17" s="288"/>
    </row>
    <row r="18" spans="1:20" s="53" customFormat="1" ht="30.75">
      <c r="A18" s="294" t="s">
        <v>220</v>
      </c>
      <c r="B18" s="276">
        <v>1</v>
      </c>
      <c r="C18" s="220" t="s">
        <v>230</v>
      </c>
      <c r="D18" s="225" t="s">
        <v>328</v>
      </c>
      <c r="E18" s="221">
        <v>48</v>
      </c>
      <c r="F18" s="221" t="s">
        <v>329</v>
      </c>
      <c r="G18" s="277" t="s">
        <v>296</v>
      </c>
      <c r="H18" s="222" t="s">
        <v>330</v>
      </c>
      <c r="I18" s="222" t="s">
        <v>330</v>
      </c>
      <c r="J18" s="291" t="s">
        <v>303</v>
      </c>
      <c r="K18" s="223" t="s">
        <v>303</v>
      </c>
      <c r="L18" s="223" t="s">
        <v>303</v>
      </c>
      <c r="M18" s="223" t="s">
        <v>303</v>
      </c>
      <c r="N18" s="223" t="s">
        <v>303</v>
      </c>
      <c r="O18" s="223" t="s">
        <v>303</v>
      </c>
      <c r="P18" s="223" t="s">
        <v>303</v>
      </c>
      <c r="Q18" s="223" t="s">
        <v>303</v>
      </c>
      <c r="R18" s="222" t="s">
        <v>330</v>
      </c>
      <c r="S18" s="223"/>
      <c r="T18" s="183">
        <v>1</v>
      </c>
    </row>
    <row r="19" spans="1:20" s="53" customFormat="1" ht="30.75">
      <c r="A19" s="292" t="s">
        <v>220</v>
      </c>
      <c r="B19" s="276">
        <v>2</v>
      </c>
      <c r="C19" s="220" t="s">
        <v>231</v>
      </c>
      <c r="D19" s="225" t="s">
        <v>328</v>
      </c>
      <c r="E19" s="221">
        <v>48</v>
      </c>
      <c r="F19" s="221" t="s">
        <v>329</v>
      </c>
      <c r="G19" s="277" t="s">
        <v>296</v>
      </c>
      <c r="H19" s="222" t="s">
        <v>330</v>
      </c>
      <c r="I19" s="222" t="s">
        <v>330</v>
      </c>
      <c r="J19" s="291" t="s">
        <v>303</v>
      </c>
      <c r="K19" s="223" t="s">
        <v>303</v>
      </c>
      <c r="L19" s="223" t="s">
        <v>303</v>
      </c>
      <c r="M19" s="223" t="s">
        <v>303</v>
      </c>
      <c r="N19" s="223" t="s">
        <v>303</v>
      </c>
      <c r="O19" s="223" t="s">
        <v>303</v>
      </c>
      <c r="P19" s="223" t="s">
        <v>303</v>
      </c>
      <c r="Q19" s="223" t="s">
        <v>303</v>
      </c>
      <c r="R19" s="222" t="s">
        <v>330</v>
      </c>
      <c r="S19" s="223"/>
      <c r="T19" s="183">
        <v>1</v>
      </c>
    </row>
    <row r="20" spans="1:20" s="53" customFormat="1" ht="30.75">
      <c r="A20" s="292" t="s">
        <v>220</v>
      </c>
      <c r="B20" s="276">
        <v>3</v>
      </c>
      <c r="C20" s="220" t="s">
        <v>232</v>
      </c>
      <c r="D20" s="225" t="s">
        <v>328</v>
      </c>
      <c r="E20" s="221">
        <v>48</v>
      </c>
      <c r="F20" s="221" t="s">
        <v>329</v>
      </c>
      <c r="G20" s="277" t="s">
        <v>296</v>
      </c>
      <c r="H20" s="222" t="s">
        <v>330</v>
      </c>
      <c r="I20" s="222" t="s">
        <v>330</v>
      </c>
      <c r="J20" s="291" t="s">
        <v>303</v>
      </c>
      <c r="K20" s="223" t="s">
        <v>303</v>
      </c>
      <c r="L20" s="223" t="s">
        <v>303</v>
      </c>
      <c r="M20" s="223" t="s">
        <v>303</v>
      </c>
      <c r="N20" s="223" t="s">
        <v>303</v>
      </c>
      <c r="O20" s="223" t="s">
        <v>303</v>
      </c>
      <c r="P20" s="223" t="s">
        <v>303</v>
      </c>
      <c r="Q20" s="223" t="s">
        <v>303</v>
      </c>
      <c r="R20" s="222" t="s">
        <v>330</v>
      </c>
      <c r="S20" s="223"/>
      <c r="T20" s="183">
        <v>1</v>
      </c>
    </row>
    <row r="21" spans="1:20" s="53" customFormat="1" ht="30.75">
      <c r="A21" s="292" t="s">
        <v>220</v>
      </c>
      <c r="B21" s="276">
        <v>4</v>
      </c>
      <c r="C21" s="220" t="s">
        <v>233</v>
      </c>
      <c r="D21" s="225" t="s">
        <v>328</v>
      </c>
      <c r="E21" s="221">
        <v>48</v>
      </c>
      <c r="F21" s="221" t="s">
        <v>329</v>
      </c>
      <c r="G21" s="277" t="s">
        <v>296</v>
      </c>
      <c r="H21" s="222" t="s">
        <v>330</v>
      </c>
      <c r="I21" s="222" t="s">
        <v>330</v>
      </c>
      <c r="J21" s="291" t="s">
        <v>303</v>
      </c>
      <c r="K21" s="223" t="s">
        <v>303</v>
      </c>
      <c r="L21" s="223" t="s">
        <v>303</v>
      </c>
      <c r="M21" s="223" t="s">
        <v>303</v>
      </c>
      <c r="N21" s="223" t="s">
        <v>303</v>
      </c>
      <c r="O21" s="223" t="s">
        <v>303</v>
      </c>
      <c r="P21" s="223" t="s">
        <v>303</v>
      </c>
      <c r="Q21" s="223" t="s">
        <v>303</v>
      </c>
      <c r="R21" s="222" t="s">
        <v>330</v>
      </c>
      <c r="S21" s="223"/>
      <c r="T21" s="183">
        <v>1</v>
      </c>
    </row>
    <row r="22" spans="1:20" s="53" customFormat="1" ht="30.75">
      <c r="A22" s="292" t="s">
        <v>220</v>
      </c>
      <c r="B22" s="276">
        <v>5</v>
      </c>
      <c r="C22" s="220" t="s">
        <v>292</v>
      </c>
      <c r="D22" s="225" t="s">
        <v>328</v>
      </c>
      <c r="E22" s="221">
        <v>48</v>
      </c>
      <c r="F22" s="221" t="s">
        <v>329</v>
      </c>
      <c r="G22" s="277" t="s">
        <v>296</v>
      </c>
      <c r="H22" s="222" t="s">
        <v>330</v>
      </c>
      <c r="I22" s="222" t="s">
        <v>330</v>
      </c>
      <c r="J22" s="291" t="s">
        <v>303</v>
      </c>
      <c r="K22" s="223" t="s">
        <v>303</v>
      </c>
      <c r="L22" s="223" t="s">
        <v>303</v>
      </c>
      <c r="M22" s="223" t="s">
        <v>303</v>
      </c>
      <c r="N22" s="223" t="s">
        <v>303</v>
      </c>
      <c r="O22" s="223" t="s">
        <v>303</v>
      </c>
      <c r="P22" s="223" t="s">
        <v>303</v>
      </c>
      <c r="Q22" s="223" t="s">
        <v>303</v>
      </c>
      <c r="R22" s="222" t="s">
        <v>330</v>
      </c>
      <c r="S22" s="223"/>
      <c r="T22" s="183">
        <v>1</v>
      </c>
    </row>
    <row r="23" spans="1:20" s="53" customFormat="1" ht="30.75">
      <c r="A23" s="292" t="s">
        <v>220</v>
      </c>
      <c r="B23" s="276">
        <v>6</v>
      </c>
      <c r="C23" s="220" t="s">
        <v>234</v>
      </c>
      <c r="D23" s="225" t="s">
        <v>328</v>
      </c>
      <c r="E23" s="221">
        <v>48</v>
      </c>
      <c r="F23" s="221" t="s">
        <v>329</v>
      </c>
      <c r="G23" s="277" t="s">
        <v>296</v>
      </c>
      <c r="H23" s="222" t="s">
        <v>330</v>
      </c>
      <c r="I23" s="222" t="s">
        <v>330</v>
      </c>
      <c r="J23" s="291" t="s">
        <v>303</v>
      </c>
      <c r="K23" s="223" t="s">
        <v>303</v>
      </c>
      <c r="L23" s="223" t="s">
        <v>303</v>
      </c>
      <c r="M23" s="223" t="s">
        <v>303</v>
      </c>
      <c r="N23" s="223" t="s">
        <v>303</v>
      </c>
      <c r="O23" s="223" t="s">
        <v>303</v>
      </c>
      <c r="P23" s="223" t="s">
        <v>303</v>
      </c>
      <c r="Q23" s="223" t="s">
        <v>303</v>
      </c>
      <c r="R23" s="222" t="s">
        <v>330</v>
      </c>
      <c r="S23" s="223"/>
      <c r="T23" s="183">
        <v>1</v>
      </c>
    </row>
    <row r="24" spans="1:20" s="53" customFormat="1" ht="30.75">
      <c r="A24" s="292" t="s">
        <v>220</v>
      </c>
      <c r="B24" s="276">
        <v>7</v>
      </c>
      <c r="C24" s="220" t="s">
        <v>235</v>
      </c>
      <c r="D24" s="225" t="s">
        <v>328</v>
      </c>
      <c r="E24" s="221">
        <v>48</v>
      </c>
      <c r="F24" s="221" t="s">
        <v>329</v>
      </c>
      <c r="G24" s="277" t="s">
        <v>296</v>
      </c>
      <c r="H24" s="222" t="s">
        <v>330</v>
      </c>
      <c r="I24" s="222" t="s">
        <v>330</v>
      </c>
      <c r="J24" s="291" t="s">
        <v>303</v>
      </c>
      <c r="K24" s="223" t="s">
        <v>303</v>
      </c>
      <c r="L24" s="223" t="s">
        <v>303</v>
      </c>
      <c r="M24" s="223" t="s">
        <v>303</v>
      </c>
      <c r="N24" s="223" t="s">
        <v>303</v>
      </c>
      <c r="O24" s="223" t="s">
        <v>303</v>
      </c>
      <c r="P24" s="223" t="s">
        <v>303</v>
      </c>
      <c r="Q24" s="223" t="s">
        <v>303</v>
      </c>
      <c r="R24" s="222" t="s">
        <v>330</v>
      </c>
      <c r="S24" s="223"/>
      <c r="T24" s="183">
        <v>1</v>
      </c>
    </row>
    <row r="25" spans="1:20" s="53" customFormat="1" ht="30.75">
      <c r="A25" s="292" t="s">
        <v>220</v>
      </c>
      <c r="B25" s="276">
        <v>8</v>
      </c>
      <c r="C25" s="220" t="s">
        <v>236</v>
      </c>
      <c r="D25" s="225" t="s">
        <v>328</v>
      </c>
      <c r="E25" s="221">
        <v>48</v>
      </c>
      <c r="F25" s="221" t="s">
        <v>329</v>
      </c>
      <c r="G25" s="277" t="s">
        <v>296</v>
      </c>
      <c r="H25" s="222" t="s">
        <v>330</v>
      </c>
      <c r="I25" s="222" t="s">
        <v>330</v>
      </c>
      <c r="J25" s="291" t="s">
        <v>303</v>
      </c>
      <c r="K25" s="223" t="s">
        <v>303</v>
      </c>
      <c r="L25" s="223" t="s">
        <v>303</v>
      </c>
      <c r="M25" s="223" t="s">
        <v>303</v>
      </c>
      <c r="N25" s="223" t="s">
        <v>303</v>
      </c>
      <c r="O25" s="223" t="s">
        <v>303</v>
      </c>
      <c r="P25" s="223" t="s">
        <v>303</v>
      </c>
      <c r="Q25" s="223" t="s">
        <v>303</v>
      </c>
      <c r="R25" s="222" t="s">
        <v>330</v>
      </c>
      <c r="S25" s="223"/>
      <c r="T25" s="183">
        <v>1</v>
      </c>
    </row>
    <row r="26" spans="1:20" s="53" customFormat="1" ht="30.75">
      <c r="A26" s="292" t="s">
        <v>220</v>
      </c>
      <c r="B26" s="276">
        <v>9</v>
      </c>
      <c r="C26" s="220" t="s">
        <v>237</v>
      </c>
      <c r="D26" s="225" t="s">
        <v>328</v>
      </c>
      <c r="E26" s="221">
        <v>48</v>
      </c>
      <c r="F26" s="221" t="s">
        <v>329</v>
      </c>
      <c r="G26" s="277" t="s">
        <v>296</v>
      </c>
      <c r="H26" s="222" t="s">
        <v>330</v>
      </c>
      <c r="I26" s="222" t="s">
        <v>330</v>
      </c>
      <c r="J26" s="291" t="s">
        <v>303</v>
      </c>
      <c r="K26" s="223" t="s">
        <v>303</v>
      </c>
      <c r="L26" s="223" t="s">
        <v>303</v>
      </c>
      <c r="M26" s="223" t="s">
        <v>303</v>
      </c>
      <c r="N26" s="223" t="s">
        <v>303</v>
      </c>
      <c r="O26" s="223" t="s">
        <v>303</v>
      </c>
      <c r="P26" s="223" t="s">
        <v>303</v>
      </c>
      <c r="Q26" s="223" t="s">
        <v>303</v>
      </c>
      <c r="R26" s="222" t="s">
        <v>330</v>
      </c>
      <c r="S26" s="223"/>
      <c r="T26" s="183">
        <v>1</v>
      </c>
    </row>
    <row r="27" spans="1:20" s="53" customFormat="1" ht="30.75">
      <c r="A27" s="292" t="s">
        <v>220</v>
      </c>
      <c r="B27" s="276">
        <v>10</v>
      </c>
      <c r="C27" s="220" t="s">
        <v>238</v>
      </c>
      <c r="D27" s="225" t="s">
        <v>328</v>
      </c>
      <c r="E27" s="221">
        <v>48</v>
      </c>
      <c r="F27" s="221" t="s">
        <v>329</v>
      </c>
      <c r="G27" s="277" t="s">
        <v>296</v>
      </c>
      <c r="H27" s="222" t="s">
        <v>330</v>
      </c>
      <c r="I27" s="222" t="s">
        <v>330</v>
      </c>
      <c r="J27" s="291" t="s">
        <v>303</v>
      </c>
      <c r="K27" s="223" t="s">
        <v>303</v>
      </c>
      <c r="L27" s="223" t="s">
        <v>303</v>
      </c>
      <c r="M27" s="223" t="s">
        <v>303</v>
      </c>
      <c r="N27" s="223" t="s">
        <v>303</v>
      </c>
      <c r="O27" s="223" t="s">
        <v>303</v>
      </c>
      <c r="P27" s="223" t="s">
        <v>303</v>
      </c>
      <c r="Q27" s="223" t="s">
        <v>303</v>
      </c>
      <c r="R27" s="222" t="s">
        <v>330</v>
      </c>
      <c r="S27" s="223"/>
      <c r="T27" s="183">
        <v>1</v>
      </c>
    </row>
    <row r="28" spans="1:20" s="53" customFormat="1" ht="30.75">
      <c r="A28" s="296" t="s">
        <v>220</v>
      </c>
      <c r="B28" s="297">
        <v>11</v>
      </c>
      <c r="C28" s="298" t="s">
        <v>337</v>
      </c>
      <c r="D28" s="299" t="s">
        <v>328</v>
      </c>
      <c r="E28" s="300">
        <v>48</v>
      </c>
      <c r="F28" s="300" t="s">
        <v>329</v>
      </c>
      <c r="G28" s="301" t="s">
        <v>296</v>
      </c>
      <c r="H28" s="222" t="s">
        <v>330</v>
      </c>
      <c r="I28" s="222" t="s">
        <v>330</v>
      </c>
      <c r="J28" s="291" t="s">
        <v>303</v>
      </c>
      <c r="K28" s="223" t="s">
        <v>303</v>
      </c>
      <c r="L28" s="223" t="s">
        <v>303</v>
      </c>
      <c r="M28" s="223" t="s">
        <v>303</v>
      </c>
      <c r="N28" s="223" t="s">
        <v>303</v>
      </c>
      <c r="O28" s="223" t="s">
        <v>303</v>
      </c>
      <c r="P28" s="223" t="s">
        <v>303</v>
      </c>
      <c r="Q28" s="223" t="s">
        <v>303</v>
      </c>
      <c r="R28" s="222" t="s">
        <v>330</v>
      </c>
      <c r="S28" s="223"/>
      <c r="T28" s="183">
        <v>1</v>
      </c>
    </row>
    <row r="29" spans="1:20" s="53" customFormat="1" ht="30.75">
      <c r="A29" s="292" t="s">
        <v>220</v>
      </c>
      <c r="B29" s="276">
        <v>12</v>
      </c>
      <c r="C29" s="220" t="s">
        <v>230</v>
      </c>
      <c r="D29" s="225" t="s">
        <v>331</v>
      </c>
      <c r="E29" s="302">
        <v>58</v>
      </c>
      <c r="F29" s="303" t="s">
        <v>329</v>
      </c>
      <c r="G29" s="304" t="s">
        <v>297</v>
      </c>
      <c r="H29" s="305" t="s">
        <v>330</v>
      </c>
      <c r="I29" s="306" t="s">
        <v>330</v>
      </c>
      <c r="J29" s="306" t="s">
        <v>330</v>
      </c>
      <c r="K29" s="306" t="s">
        <v>330</v>
      </c>
      <c r="L29" s="306" t="s">
        <v>330</v>
      </c>
      <c r="M29" s="306" t="s">
        <v>330</v>
      </c>
      <c r="N29" s="306" t="s">
        <v>330</v>
      </c>
      <c r="O29" s="306" t="s">
        <v>330</v>
      </c>
      <c r="P29" s="306" t="s">
        <v>330</v>
      </c>
      <c r="Q29" s="307" t="s">
        <v>330</v>
      </c>
      <c r="R29" s="308" t="s">
        <v>338</v>
      </c>
      <c r="S29" s="223"/>
      <c r="T29" s="183">
        <v>1</v>
      </c>
    </row>
    <row r="30" spans="1:20" s="53" customFormat="1" ht="30.75">
      <c r="A30" s="292" t="s">
        <v>220</v>
      </c>
      <c r="B30" s="276">
        <v>13</v>
      </c>
      <c r="C30" s="220" t="s">
        <v>239</v>
      </c>
      <c r="D30" s="225" t="s">
        <v>331</v>
      </c>
      <c r="E30" s="221">
        <v>48</v>
      </c>
      <c r="F30" s="221" t="s">
        <v>329</v>
      </c>
      <c r="G30" s="277" t="s">
        <v>296</v>
      </c>
      <c r="H30" s="222" t="s">
        <v>330</v>
      </c>
      <c r="I30" s="222" t="s">
        <v>330</v>
      </c>
      <c r="J30" s="222" t="s">
        <v>330</v>
      </c>
      <c r="K30" s="222" t="s">
        <v>330</v>
      </c>
      <c r="L30" s="222" t="s">
        <v>330</v>
      </c>
      <c r="M30" s="222" t="s">
        <v>330</v>
      </c>
      <c r="N30" s="222" t="s">
        <v>330</v>
      </c>
      <c r="O30" s="222" t="s">
        <v>330</v>
      </c>
      <c r="P30" s="222" t="s">
        <v>330</v>
      </c>
      <c r="Q30" s="222" t="s">
        <v>330</v>
      </c>
      <c r="R30" s="222" t="s">
        <v>330</v>
      </c>
      <c r="S30" s="223"/>
      <c r="T30" s="183">
        <v>1</v>
      </c>
    </row>
    <row r="31" spans="1:20" s="53" customFormat="1" ht="30.75">
      <c r="A31" s="292" t="s">
        <v>220</v>
      </c>
      <c r="B31" s="276">
        <v>14</v>
      </c>
      <c r="C31" s="220" t="s">
        <v>238</v>
      </c>
      <c r="D31" s="225" t="s">
        <v>331</v>
      </c>
      <c r="E31" s="221">
        <v>48</v>
      </c>
      <c r="F31" s="221" t="s">
        <v>329</v>
      </c>
      <c r="G31" s="277" t="s">
        <v>296</v>
      </c>
      <c r="H31" s="222" t="s">
        <v>330</v>
      </c>
      <c r="I31" s="222" t="s">
        <v>330</v>
      </c>
      <c r="J31" s="222" t="s">
        <v>330</v>
      </c>
      <c r="K31" s="222" t="s">
        <v>330</v>
      </c>
      <c r="L31" s="222" t="s">
        <v>330</v>
      </c>
      <c r="M31" s="222" t="s">
        <v>330</v>
      </c>
      <c r="N31" s="222" t="s">
        <v>330</v>
      </c>
      <c r="O31" s="222" t="s">
        <v>330</v>
      </c>
      <c r="P31" s="222" t="s">
        <v>330</v>
      </c>
      <c r="Q31" s="222" t="s">
        <v>330</v>
      </c>
      <c r="R31" s="222" t="s">
        <v>330</v>
      </c>
      <c r="S31" s="223"/>
      <c r="T31" s="183">
        <v>1</v>
      </c>
    </row>
    <row r="32" spans="1:20" s="53" customFormat="1" ht="30.75">
      <c r="A32" s="292" t="s">
        <v>220</v>
      </c>
      <c r="B32" s="276">
        <v>15</v>
      </c>
      <c r="C32" s="220" t="s">
        <v>240</v>
      </c>
      <c r="D32" s="225" t="s">
        <v>331</v>
      </c>
      <c r="E32" s="221">
        <v>48</v>
      </c>
      <c r="F32" s="221" t="s">
        <v>329</v>
      </c>
      <c r="G32" s="277" t="s">
        <v>296</v>
      </c>
      <c r="H32" s="222" t="s">
        <v>330</v>
      </c>
      <c r="I32" s="222" t="s">
        <v>330</v>
      </c>
      <c r="J32" s="222" t="s">
        <v>330</v>
      </c>
      <c r="K32" s="222" t="s">
        <v>330</v>
      </c>
      <c r="L32" s="222" t="s">
        <v>330</v>
      </c>
      <c r="M32" s="222" t="s">
        <v>330</v>
      </c>
      <c r="N32" s="222" t="s">
        <v>330</v>
      </c>
      <c r="O32" s="222" t="s">
        <v>330</v>
      </c>
      <c r="P32" s="222" t="s">
        <v>330</v>
      </c>
      <c r="Q32" s="222" t="s">
        <v>330</v>
      </c>
      <c r="R32" s="222" t="s">
        <v>330</v>
      </c>
      <c r="S32" s="223"/>
      <c r="T32" s="183">
        <v>1</v>
      </c>
    </row>
    <row r="33" spans="1:20" s="53" customFormat="1" ht="30.75">
      <c r="A33" s="292" t="s">
        <v>220</v>
      </c>
      <c r="B33" s="276">
        <v>16</v>
      </c>
      <c r="C33" s="220" t="s">
        <v>235</v>
      </c>
      <c r="D33" s="225" t="s">
        <v>331</v>
      </c>
      <c r="E33" s="221">
        <v>48</v>
      </c>
      <c r="F33" s="221" t="s">
        <v>329</v>
      </c>
      <c r="G33" s="277" t="s">
        <v>296</v>
      </c>
      <c r="H33" s="222" t="s">
        <v>330</v>
      </c>
      <c r="I33" s="222" t="s">
        <v>330</v>
      </c>
      <c r="J33" s="222" t="s">
        <v>330</v>
      </c>
      <c r="K33" s="222" t="s">
        <v>330</v>
      </c>
      <c r="L33" s="222" t="s">
        <v>330</v>
      </c>
      <c r="M33" s="222" t="s">
        <v>330</v>
      </c>
      <c r="N33" s="222" t="s">
        <v>330</v>
      </c>
      <c r="O33" s="222" t="s">
        <v>330</v>
      </c>
      <c r="P33" s="222" t="s">
        <v>330</v>
      </c>
      <c r="Q33" s="222" t="s">
        <v>330</v>
      </c>
      <c r="R33" s="222" t="s">
        <v>330</v>
      </c>
      <c r="S33" s="223"/>
      <c r="T33" s="183">
        <v>1</v>
      </c>
    </row>
    <row r="34" spans="1:20" s="53" customFormat="1" ht="30.75">
      <c r="A34" s="292" t="s">
        <v>220</v>
      </c>
      <c r="B34" s="276" t="s">
        <v>303</v>
      </c>
      <c r="C34" s="220" t="s">
        <v>241</v>
      </c>
      <c r="D34" s="225" t="s">
        <v>331</v>
      </c>
      <c r="E34" s="221">
        <v>48</v>
      </c>
      <c r="F34" s="221" t="s">
        <v>303</v>
      </c>
      <c r="G34" s="309" t="s">
        <v>339</v>
      </c>
      <c r="H34" s="222"/>
      <c r="I34" s="222"/>
      <c r="J34" s="222"/>
      <c r="K34" s="223"/>
      <c r="L34" s="223"/>
      <c r="M34" s="223"/>
      <c r="N34" s="223"/>
      <c r="O34" s="223"/>
      <c r="P34" s="223"/>
      <c r="Q34" s="223"/>
      <c r="R34" s="223"/>
      <c r="S34" s="223"/>
      <c r="T34" s="310"/>
    </row>
    <row r="35" spans="1:20" s="53" customFormat="1" ht="30.75">
      <c r="A35" s="296" t="s">
        <v>220</v>
      </c>
      <c r="B35" s="297">
        <v>17</v>
      </c>
      <c r="C35" s="298" t="s">
        <v>242</v>
      </c>
      <c r="D35" s="299" t="s">
        <v>331</v>
      </c>
      <c r="E35" s="311">
        <v>58</v>
      </c>
      <c r="F35" s="312" t="s">
        <v>329</v>
      </c>
      <c r="G35" s="301" t="s">
        <v>296</v>
      </c>
      <c r="H35" s="222" t="s">
        <v>330</v>
      </c>
      <c r="I35" s="222" t="s">
        <v>330</v>
      </c>
      <c r="J35" s="222" t="s">
        <v>330</v>
      </c>
      <c r="K35" s="222" t="s">
        <v>330</v>
      </c>
      <c r="L35" s="222" t="s">
        <v>330</v>
      </c>
      <c r="M35" s="222" t="s">
        <v>330</v>
      </c>
      <c r="N35" s="222" t="s">
        <v>330</v>
      </c>
      <c r="O35" s="222" t="s">
        <v>330</v>
      </c>
      <c r="P35" s="222" t="s">
        <v>330</v>
      </c>
      <c r="Q35" s="222" t="s">
        <v>330</v>
      </c>
      <c r="R35" s="222" t="s">
        <v>330</v>
      </c>
      <c r="S35" s="223"/>
      <c r="T35" s="183">
        <v>1</v>
      </c>
    </row>
    <row r="36" spans="1:20" s="53" customFormat="1" ht="30.75">
      <c r="A36" s="292" t="s">
        <v>220</v>
      </c>
      <c r="B36" s="276">
        <v>18</v>
      </c>
      <c r="C36" s="220" t="s">
        <v>230</v>
      </c>
      <c r="D36" s="225" t="s">
        <v>334</v>
      </c>
      <c r="E36" s="302">
        <v>58</v>
      </c>
      <c r="F36" s="303" t="s">
        <v>329</v>
      </c>
      <c r="G36" s="304" t="s">
        <v>297</v>
      </c>
      <c r="H36" s="305" t="s">
        <v>330</v>
      </c>
      <c r="I36" s="306" t="s">
        <v>330</v>
      </c>
      <c r="J36" s="306" t="s">
        <v>330</v>
      </c>
      <c r="K36" s="306" t="s">
        <v>330</v>
      </c>
      <c r="L36" s="306" t="s">
        <v>330</v>
      </c>
      <c r="M36" s="306" t="s">
        <v>330</v>
      </c>
      <c r="N36" s="306" t="s">
        <v>330</v>
      </c>
      <c r="O36" s="306" t="s">
        <v>330</v>
      </c>
      <c r="P36" s="306" t="s">
        <v>330</v>
      </c>
      <c r="Q36" s="307" t="s">
        <v>330</v>
      </c>
      <c r="R36" s="308" t="s">
        <v>338</v>
      </c>
      <c r="S36" s="223"/>
      <c r="T36" s="183">
        <v>1</v>
      </c>
    </row>
    <row r="37" spans="1:20" s="53" customFormat="1" ht="30.75">
      <c r="A37" s="292" t="s">
        <v>220</v>
      </c>
      <c r="B37" s="276">
        <v>19</v>
      </c>
      <c r="C37" s="220" t="s">
        <v>235</v>
      </c>
      <c r="D37" s="225" t="s">
        <v>334</v>
      </c>
      <c r="E37" s="221">
        <v>48</v>
      </c>
      <c r="F37" s="221" t="s">
        <v>329</v>
      </c>
      <c r="G37" s="277" t="s">
        <v>296</v>
      </c>
      <c r="H37" s="222" t="s">
        <v>330</v>
      </c>
      <c r="I37" s="222" t="s">
        <v>330</v>
      </c>
      <c r="J37" s="222" t="s">
        <v>330</v>
      </c>
      <c r="K37" s="222" t="s">
        <v>330</v>
      </c>
      <c r="L37" s="222" t="s">
        <v>330</v>
      </c>
      <c r="M37" s="222" t="s">
        <v>330</v>
      </c>
      <c r="N37" s="222" t="s">
        <v>330</v>
      </c>
      <c r="O37" s="222" t="s">
        <v>330</v>
      </c>
      <c r="P37" s="222" t="s">
        <v>330</v>
      </c>
      <c r="Q37" s="222" t="s">
        <v>330</v>
      </c>
      <c r="R37" s="222" t="s">
        <v>330</v>
      </c>
      <c r="S37" s="223"/>
      <c r="T37" s="183">
        <v>1</v>
      </c>
    </row>
    <row r="38" spans="1:20" s="53" customFormat="1" ht="30.75">
      <c r="A38" s="292" t="s">
        <v>220</v>
      </c>
      <c r="B38" s="276">
        <v>20</v>
      </c>
      <c r="C38" s="220" t="s">
        <v>240</v>
      </c>
      <c r="D38" s="225" t="s">
        <v>334</v>
      </c>
      <c r="E38" s="221">
        <v>48</v>
      </c>
      <c r="F38" s="221" t="s">
        <v>329</v>
      </c>
      <c r="G38" s="277" t="s">
        <v>296</v>
      </c>
      <c r="H38" s="222" t="s">
        <v>330</v>
      </c>
      <c r="I38" s="222" t="s">
        <v>330</v>
      </c>
      <c r="J38" s="222" t="s">
        <v>330</v>
      </c>
      <c r="K38" s="222" t="s">
        <v>330</v>
      </c>
      <c r="L38" s="222" t="s">
        <v>330</v>
      </c>
      <c r="M38" s="222" t="s">
        <v>330</v>
      </c>
      <c r="N38" s="222" t="s">
        <v>330</v>
      </c>
      <c r="O38" s="222" t="s">
        <v>330</v>
      </c>
      <c r="P38" s="222" t="s">
        <v>330</v>
      </c>
      <c r="Q38" s="222" t="s">
        <v>330</v>
      </c>
      <c r="R38" s="222" t="s">
        <v>330</v>
      </c>
      <c r="S38" s="223"/>
      <c r="T38" s="183">
        <v>1</v>
      </c>
    </row>
    <row r="39" spans="1:20" ht="30.75">
      <c r="A39" s="293" t="s">
        <v>218</v>
      </c>
      <c r="B39" s="282">
        <f>+COUNT(B18:B38)</f>
        <v>20</v>
      </c>
      <c r="C39" s="283"/>
      <c r="D39" s="284"/>
      <c r="E39" s="284"/>
      <c r="F39" s="284"/>
      <c r="G39" s="285"/>
      <c r="H39" s="286"/>
      <c r="I39" s="286"/>
      <c r="J39" s="286"/>
      <c r="K39" s="287"/>
      <c r="L39" s="287"/>
      <c r="M39" s="287"/>
      <c r="N39" s="287"/>
      <c r="O39" s="287"/>
      <c r="P39" s="287"/>
      <c r="Q39" s="287"/>
      <c r="R39" s="287"/>
      <c r="S39" s="287"/>
      <c r="T39" s="288"/>
    </row>
    <row r="40" spans="1:20" s="53" customFormat="1" ht="30.75">
      <c r="A40" s="294" t="s">
        <v>221</v>
      </c>
      <c r="B40" s="276">
        <v>1</v>
      </c>
      <c r="C40" s="220" t="s">
        <v>253</v>
      </c>
      <c r="D40" s="225" t="s">
        <v>340</v>
      </c>
      <c r="E40" s="221">
        <v>48</v>
      </c>
      <c r="F40" s="221" t="s">
        <v>329</v>
      </c>
      <c r="G40" s="277" t="s">
        <v>296</v>
      </c>
      <c r="H40" s="222" t="s">
        <v>330</v>
      </c>
      <c r="I40" s="222" t="s">
        <v>330</v>
      </c>
      <c r="J40" s="291" t="s">
        <v>303</v>
      </c>
      <c r="K40" s="223" t="s">
        <v>303</v>
      </c>
      <c r="L40" s="223" t="s">
        <v>303</v>
      </c>
      <c r="M40" s="223" t="s">
        <v>303</v>
      </c>
      <c r="N40" s="223" t="s">
        <v>303</v>
      </c>
      <c r="O40" s="223" t="s">
        <v>303</v>
      </c>
      <c r="P40" s="223" t="s">
        <v>303</v>
      </c>
      <c r="Q40" s="223" t="s">
        <v>303</v>
      </c>
      <c r="R40" s="222" t="s">
        <v>330</v>
      </c>
      <c r="S40" s="223"/>
      <c r="T40" s="183">
        <v>1</v>
      </c>
    </row>
    <row r="41" spans="1:20" s="53" customFormat="1" ht="30.75">
      <c r="A41" s="292" t="s">
        <v>221</v>
      </c>
      <c r="B41" s="276">
        <v>2</v>
      </c>
      <c r="C41" s="220" t="s">
        <v>254</v>
      </c>
      <c r="D41" s="225" t="s">
        <v>341</v>
      </c>
      <c r="E41" s="221">
        <v>48</v>
      </c>
      <c r="F41" s="221" t="s">
        <v>329</v>
      </c>
      <c r="G41" s="277" t="s">
        <v>296</v>
      </c>
      <c r="H41" s="222" t="s">
        <v>330</v>
      </c>
      <c r="I41" s="222" t="s">
        <v>330</v>
      </c>
      <c r="J41" s="291" t="s">
        <v>303</v>
      </c>
      <c r="K41" s="223" t="s">
        <v>303</v>
      </c>
      <c r="L41" s="223" t="s">
        <v>303</v>
      </c>
      <c r="M41" s="223" t="s">
        <v>303</v>
      </c>
      <c r="N41" s="223" t="s">
        <v>303</v>
      </c>
      <c r="O41" s="223" t="s">
        <v>303</v>
      </c>
      <c r="P41" s="223" t="s">
        <v>303</v>
      </c>
      <c r="Q41" s="223" t="s">
        <v>303</v>
      </c>
      <c r="R41" s="222" t="s">
        <v>330</v>
      </c>
      <c r="S41" s="313"/>
      <c r="T41" s="183">
        <v>1</v>
      </c>
    </row>
    <row r="42" spans="1:20" s="53" customFormat="1" ht="30.75">
      <c r="A42" s="292" t="s">
        <v>221</v>
      </c>
      <c r="B42" s="276">
        <v>3</v>
      </c>
      <c r="C42" s="220" t="s">
        <v>255</v>
      </c>
      <c r="D42" s="225" t="s">
        <v>341</v>
      </c>
      <c r="E42" s="221">
        <v>48</v>
      </c>
      <c r="F42" s="221" t="s">
        <v>329</v>
      </c>
      <c r="G42" s="277" t="s">
        <v>296</v>
      </c>
      <c r="H42" s="222" t="s">
        <v>330</v>
      </c>
      <c r="I42" s="222" t="s">
        <v>330</v>
      </c>
      <c r="J42" s="291" t="s">
        <v>303</v>
      </c>
      <c r="K42" s="223" t="s">
        <v>303</v>
      </c>
      <c r="L42" s="223" t="s">
        <v>303</v>
      </c>
      <c r="M42" s="223" t="s">
        <v>303</v>
      </c>
      <c r="N42" s="223" t="s">
        <v>303</v>
      </c>
      <c r="O42" s="223" t="s">
        <v>303</v>
      </c>
      <c r="P42" s="223" t="s">
        <v>303</v>
      </c>
      <c r="Q42" s="223" t="s">
        <v>303</v>
      </c>
      <c r="R42" s="222" t="s">
        <v>330</v>
      </c>
      <c r="S42" s="223"/>
      <c r="T42" s="183">
        <v>1</v>
      </c>
    </row>
    <row r="43" spans="1:20" s="53" customFormat="1" ht="30.75">
      <c r="A43" s="292" t="s">
        <v>221</v>
      </c>
      <c r="B43" s="276">
        <v>4</v>
      </c>
      <c r="C43" s="220" t="s">
        <v>256</v>
      </c>
      <c r="D43" s="225" t="s">
        <v>341</v>
      </c>
      <c r="E43" s="221">
        <v>48</v>
      </c>
      <c r="F43" s="221" t="s">
        <v>329</v>
      </c>
      <c r="G43" s="277" t="s">
        <v>296</v>
      </c>
      <c r="H43" s="222" t="s">
        <v>330</v>
      </c>
      <c r="I43" s="222" t="s">
        <v>330</v>
      </c>
      <c r="J43" s="291" t="s">
        <v>303</v>
      </c>
      <c r="K43" s="223" t="s">
        <v>303</v>
      </c>
      <c r="L43" s="223" t="s">
        <v>303</v>
      </c>
      <c r="M43" s="223" t="s">
        <v>303</v>
      </c>
      <c r="N43" s="223" t="s">
        <v>303</v>
      </c>
      <c r="O43" s="223" t="s">
        <v>303</v>
      </c>
      <c r="P43" s="223" t="s">
        <v>303</v>
      </c>
      <c r="Q43" s="223" t="s">
        <v>303</v>
      </c>
      <c r="R43" s="222" t="s">
        <v>330</v>
      </c>
      <c r="S43" s="223"/>
      <c r="T43" s="183">
        <v>1</v>
      </c>
    </row>
    <row r="44" spans="1:20" s="53" customFormat="1" ht="30.75">
      <c r="A44" s="292" t="s">
        <v>221</v>
      </c>
      <c r="B44" s="276">
        <v>5</v>
      </c>
      <c r="C44" s="220" t="s">
        <v>257</v>
      </c>
      <c r="D44" s="225" t="s">
        <v>340</v>
      </c>
      <c r="E44" s="221">
        <v>48</v>
      </c>
      <c r="F44" s="221" t="s">
        <v>329</v>
      </c>
      <c r="G44" s="277" t="s">
        <v>296</v>
      </c>
      <c r="H44" s="222" t="s">
        <v>330</v>
      </c>
      <c r="I44" s="222" t="s">
        <v>330</v>
      </c>
      <c r="J44" s="291" t="s">
        <v>303</v>
      </c>
      <c r="K44" s="223" t="s">
        <v>303</v>
      </c>
      <c r="L44" s="223" t="s">
        <v>303</v>
      </c>
      <c r="M44" s="223" t="s">
        <v>303</v>
      </c>
      <c r="N44" s="223" t="s">
        <v>303</v>
      </c>
      <c r="O44" s="223" t="s">
        <v>303</v>
      </c>
      <c r="P44" s="223" t="s">
        <v>303</v>
      </c>
      <c r="Q44" s="223" t="s">
        <v>303</v>
      </c>
      <c r="R44" s="222" t="s">
        <v>330</v>
      </c>
      <c r="S44" s="223"/>
      <c r="T44" s="183">
        <v>1</v>
      </c>
    </row>
    <row r="45" spans="1:20" s="53" customFormat="1" ht="30.75">
      <c r="A45" s="292" t="s">
        <v>221</v>
      </c>
      <c r="B45" s="276">
        <v>6</v>
      </c>
      <c r="C45" s="220" t="s">
        <v>258</v>
      </c>
      <c r="D45" s="225" t="s">
        <v>340</v>
      </c>
      <c r="E45" s="221">
        <v>48</v>
      </c>
      <c r="F45" s="221" t="s">
        <v>329</v>
      </c>
      <c r="G45" s="277" t="s">
        <v>296</v>
      </c>
      <c r="H45" s="222" t="s">
        <v>330</v>
      </c>
      <c r="I45" s="222" t="s">
        <v>330</v>
      </c>
      <c r="J45" s="291" t="s">
        <v>303</v>
      </c>
      <c r="K45" s="223" t="s">
        <v>303</v>
      </c>
      <c r="L45" s="223" t="s">
        <v>303</v>
      </c>
      <c r="M45" s="223" t="s">
        <v>303</v>
      </c>
      <c r="N45" s="223" t="s">
        <v>303</v>
      </c>
      <c r="O45" s="223" t="s">
        <v>303</v>
      </c>
      <c r="P45" s="223" t="s">
        <v>303</v>
      </c>
      <c r="Q45" s="223" t="s">
        <v>303</v>
      </c>
      <c r="R45" s="222" t="s">
        <v>330</v>
      </c>
      <c r="S45" s="223"/>
      <c r="T45" s="183">
        <v>1</v>
      </c>
    </row>
    <row r="46" spans="1:20" s="233" customFormat="1" ht="30.75">
      <c r="A46" s="292" t="s">
        <v>221</v>
      </c>
      <c r="B46" s="276">
        <v>7</v>
      </c>
      <c r="C46" s="220" t="s">
        <v>342</v>
      </c>
      <c r="D46" s="225" t="s">
        <v>343</v>
      </c>
      <c r="E46" s="221">
        <v>48</v>
      </c>
      <c r="F46" s="221" t="s">
        <v>329</v>
      </c>
      <c r="G46" s="277" t="s">
        <v>296</v>
      </c>
      <c r="H46" s="222" t="s">
        <v>330</v>
      </c>
      <c r="I46" s="222" t="s">
        <v>330</v>
      </c>
      <c r="J46" s="222" t="s">
        <v>330</v>
      </c>
      <c r="K46" s="222" t="s">
        <v>330</v>
      </c>
      <c r="L46" s="222" t="s">
        <v>330</v>
      </c>
      <c r="M46" s="222" t="s">
        <v>330</v>
      </c>
      <c r="N46" s="222" t="s">
        <v>330</v>
      </c>
      <c r="O46" s="222" t="s">
        <v>330</v>
      </c>
      <c r="P46" s="222" t="s">
        <v>330</v>
      </c>
      <c r="Q46" s="222" t="s">
        <v>330</v>
      </c>
      <c r="R46" s="222" t="s">
        <v>330</v>
      </c>
      <c r="S46" s="314"/>
      <c r="T46" s="183">
        <v>1</v>
      </c>
    </row>
    <row r="47" spans="1:20" s="53" customFormat="1" ht="30.75">
      <c r="A47" s="292" t="s">
        <v>221</v>
      </c>
      <c r="B47" s="276">
        <v>8</v>
      </c>
      <c r="C47" s="220" t="s">
        <v>254</v>
      </c>
      <c r="D47" s="225" t="s">
        <v>343</v>
      </c>
      <c r="E47" s="221">
        <v>48</v>
      </c>
      <c r="F47" s="221" t="s">
        <v>329</v>
      </c>
      <c r="G47" s="277" t="s">
        <v>296</v>
      </c>
      <c r="H47" s="222" t="s">
        <v>330</v>
      </c>
      <c r="I47" s="222" t="s">
        <v>330</v>
      </c>
      <c r="J47" s="222" t="s">
        <v>330</v>
      </c>
      <c r="K47" s="222" t="s">
        <v>330</v>
      </c>
      <c r="L47" s="222" t="s">
        <v>330</v>
      </c>
      <c r="M47" s="222" t="s">
        <v>330</v>
      </c>
      <c r="N47" s="222" t="s">
        <v>330</v>
      </c>
      <c r="O47" s="222" t="s">
        <v>330</v>
      </c>
      <c r="P47" s="222" t="s">
        <v>330</v>
      </c>
      <c r="Q47" s="222" t="s">
        <v>330</v>
      </c>
      <c r="R47" s="222" t="s">
        <v>330</v>
      </c>
      <c r="S47" s="223"/>
      <c r="T47" s="183">
        <v>1</v>
      </c>
    </row>
    <row r="48" spans="1:20" s="53" customFormat="1" ht="30.75">
      <c r="A48" s="296" t="s">
        <v>221</v>
      </c>
      <c r="B48" s="297">
        <v>9</v>
      </c>
      <c r="C48" s="298" t="s">
        <v>259</v>
      </c>
      <c r="D48" s="299" t="s">
        <v>343</v>
      </c>
      <c r="E48" s="300">
        <v>48</v>
      </c>
      <c r="F48" s="300" t="s">
        <v>329</v>
      </c>
      <c r="G48" s="301" t="s">
        <v>296</v>
      </c>
      <c r="H48" s="222" t="s">
        <v>330</v>
      </c>
      <c r="I48" s="222" t="s">
        <v>330</v>
      </c>
      <c r="J48" s="222" t="s">
        <v>330</v>
      </c>
      <c r="K48" s="222" t="s">
        <v>330</v>
      </c>
      <c r="L48" s="222" t="s">
        <v>330</v>
      </c>
      <c r="M48" s="222" t="s">
        <v>330</v>
      </c>
      <c r="N48" s="222" t="s">
        <v>330</v>
      </c>
      <c r="O48" s="222" t="s">
        <v>330</v>
      </c>
      <c r="P48" s="222" t="s">
        <v>330</v>
      </c>
      <c r="Q48" s="222" t="s">
        <v>330</v>
      </c>
      <c r="R48" s="222" t="s">
        <v>330</v>
      </c>
      <c r="S48" s="223"/>
      <c r="T48" s="183">
        <v>1</v>
      </c>
    </row>
    <row r="49" spans="1:20" s="233" customFormat="1" ht="30.75">
      <c r="A49" s="292" t="s">
        <v>221</v>
      </c>
      <c r="B49" s="276">
        <v>10</v>
      </c>
      <c r="C49" s="220" t="s">
        <v>261</v>
      </c>
      <c r="D49" s="225" t="s">
        <v>343</v>
      </c>
      <c r="E49" s="221">
        <v>48</v>
      </c>
      <c r="F49" s="221" t="s">
        <v>329</v>
      </c>
      <c r="G49" s="304" t="s">
        <v>297</v>
      </c>
      <c r="H49" s="290" t="s">
        <v>330</v>
      </c>
      <c r="I49" s="290" t="s">
        <v>330</v>
      </c>
      <c r="J49" s="290" t="s">
        <v>330</v>
      </c>
      <c r="K49" s="290" t="s">
        <v>330</v>
      </c>
      <c r="L49" s="290" t="s">
        <v>330</v>
      </c>
      <c r="M49" s="290" t="s">
        <v>330</v>
      </c>
      <c r="N49" s="290" t="s">
        <v>330</v>
      </c>
      <c r="O49" s="290" t="s">
        <v>330</v>
      </c>
      <c r="P49" s="290" t="s">
        <v>330</v>
      </c>
      <c r="Q49" s="290" t="s">
        <v>330</v>
      </c>
      <c r="R49" s="277" t="s">
        <v>338</v>
      </c>
      <c r="S49" s="314"/>
      <c r="T49" s="183">
        <v>1</v>
      </c>
    </row>
    <row r="50" spans="1:20" s="53" customFormat="1" ht="30.75">
      <c r="A50" s="292" t="s">
        <v>221</v>
      </c>
      <c r="B50" s="276">
        <v>11</v>
      </c>
      <c r="C50" s="220" t="s">
        <v>257</v>
      </c>
      <c r="D50" s="225" t="s">
        <v>343</v>
      </c>
      <c r="E50" s="221">
        <v>48</v>
      </c>
      <c r="F50" s="221" t="s">
        <v>329</v>
      </c>
      <c r="G50" s="277" t="s">
        <v>296</v>
      </c>
      <c r="H50" s="222" t="s">
        <v>330</v>
      </c>
      <c r="I50" s="222" t="s">
        <v>330</v>
      </c>
      <c r="J50" s="222" t="s">
        <v>330</v>
      </c>
      <c r="K50" s="222" t="s">
        <v>330</v>
      </c>
      <c r="L50" s="222" t="s">
        <v>330</v>
      </c>
      <c r="M50" s="222" t="s">
        <v>330</v>
      </c>
      <c r="N50" s="222" t="s">
        <v>330</v>
      </c>
      <c r="O50" s="222" t="s">
        <v>330</v>
      </c>
      <c r="P50" s="222" t="s">
        <v>330</v>
      </c>
      <c r="Q50" s="222" t="s">
        <v>330</v>
      </c>
      <c r="R50" s="222" t="s">
        <v>330</v>
      </c>
      <c r="S50" s="313"/>
      <c r="T50" s="183">
        <v>1</v>
      </c>
    </row>
    <row r="51" spans="1:20" s="53" customFormat="1" ht="30.75">
      <c r="A51" s="292" t="s">
        <v>221</v>
      </c>
      <c r="B51" s="276">
        <v>12</v>
      </c>
      <c r="C51" s="220" t="s">
        <v>253</v>
      </c>
      <c r="D51" s="225" t="s">
        <v>344</v>
      </c>
      <c r="E51" s="221">
        <v>48</v>
      </c>
      <c r="F51" s="221" t="s">
        <v>329</v>
      </c>
      <c r="G51" s="277" t="s">
        <v>296</v>
      </c>
      <c r="H51" s="222" t="s">
        <v>330</v>
      </c>
      <c r="I51" s="222" t="s">
        <v>330</v>
      </c>
      <c r="J51" s="222" t="s">
        <v>330</v>
      </c>
      <c r="K51" s="222" t="s">
        <v>330</v>
      </c>
      <c r="L51" s="222" t="s">
        <v>330</v>
      </c>
      <c r="M51" s="222" t="s">
        <v>330</v>
      </c>
      <c r="N51" s="222" t="s">
        <v>330</v>
      </c>
      <c r="O51" s="222" t="s">
        <v>330</v>
      </c>
      <c r="P51" s="222" t="s">
        <v>330</v>
      </c>
      <c r="Q51" s="222" t="s">
        <v>330</v>
      </c>
      <c r="R51" s="222" t="s">
        <v>330</v>
      </c>
      <c r="S51" s="223"/>
      <c r="T51" s="183">
        <v>1</v>
      </c>
    </row>
    <row r="52" spans="1:20" s="53" customFormat="1" ht="30.75">
      <c r="A52" s="292" t="s">
        <v>221</v>
      </c>
      <c r="B52" s="276">
        <v>13</v>
      </c>
      <c r="C52" s="220" t="s">
        <v>254</v>
      </c>
      <c r="D52" s="225" t="s">
        <v>344</v>
      </c>
      <c r="E52" s="221">
        <v>48</v>
      </c>
      <c r="F52" s="221" t="s">
        <v>329</v>
      </c>
      <c r="G52" s="277" t="s">
        <v>296</v>
      </c>
      <c r="H52" s="222" t="s">
        <v>330</v>
      </c>
      <c r="I52" s="222" t="s">
        <v>330</v>
      </c>
      <c r="J52" s="222" t="s">
        <v>330</v>
      </c>
      <c r="K52" s="222" t="s">
        <v>330</v>
      </c>
      <c r="L52" s="222" t="s">
        <v>330</v>
      </c>
      <c r="M52" s="222" t="s">
        <v>330</v>
      </c>
      <c r="N52" s="222" t="s">
        <v>330</v>
      </c>
      <c r="O52" s="222" t="s">
        <v>330</v>
      </c>
      <c r="P52" s="222" t="s">
        <v>330</v>
      </c>
      <c r="Q52" s="222" t="s">
        <v>330</v>
      </c>
      <c r="R52" s="222" t="s">
        <v>330</v>
      </c>
      <c r="S52" s="223"/>
      <c r="T52" s="183">
        <v>1</v>
      </c>
    </row>
    <row r="53" spans="1:20" s="53" customFormat="1" ht="30.75">
      <c r="A53" s="296" t="s">
        <v>221</v>
      </c>
      <c r="B53" s="297">
        <v>14</v>
      </c>
      <c r="C53" s="298" t="s">
        <v>260</v>
      </c>
      <c r="D53" s="299" t="s">
        <v>344</v>
      </c>
      <c r="E53" s="300">
        <v>48</v>
      </c>
      <c r="F53" s="300" t="s">
        <v>329</v>
      </c>
      <c r="G53" s="301" t="s">
        <v>296</v>
      </c>
      <c r="H53" s="222" t="s">
        <v>330</v>
      </c>
      <c r="I53" s="222" t="s">
        <v>330</v>
      </c>
      <c r="J53" s="222" t="s">
        <v>330</v>
      </c>
      <c r="K53" s="222" t="s">
        <v>330</v>
      </c>
      <c r="L53" s="222" t="s">
        <v>330</v>
      </c>
      <c r="M53" s="222" t="s">
        <v>330</v>
      </c>
      <c r="N53" s="222" t="s">
        <v>330</v>
      </c>
      <c r="O53" s="222" t="s">
        <v>330</v>
      </c>
      <c r="P53" s="222" t="s">
        <v>330</v>
      </c>
      <c r="Q53" s="222" t="s">
        <v>330</v>
      </c>
      <c r="R53" s="222" t="s">
        <v>330</v>
      </c>
      <c r="S53" s="223"/>
      <c r="T53" s="183">
        <v>1</v>
      </c>
    </row>
    <row r="54" spans="1:20" s="233" customFormat="1" ht="30.75">
      <c r="A54" s="292" t="s">
        <v>221</v>
      </c>
      <c r="B54" s="276">
        <v>15</v>
      </c>
      <c r="C54" s="220" t="s">
        <v>261</v>
      </c>
      <c r="D54" s="225" t="s">
        <v>344</v>
      </c>
      <c r="E54" s="221">
        <v>48</v>
      </c>
      <c r="F54" s="221" t="s">
        <v>329</v>
      </c>
      <c r="G54" s="304" t="s">
        <v>297</v>
      </c>
      <c r="H54" s="290" t="s">
        <v>330</v>
      </c>
      <c r="I54" s="290" t="s">
        <v>330</v>
      </c>
      <c r="J54" s="290" t="s">
        <v>330</v>
      </c>
      <c r="K54" s="290" t="s">
        <v>330</v>
      </c>
      <c r="L54" s="290" t="s">
        <v>330</v>
      </c>
      <c r="M54" s="290" t="s">
        <v>330</v>
      </c>
      <c r="N54" s="290" t="s">
        <v>330</v>
      </c>
      <c r="O54" s="290" t="s">
        <v>330</v>
      </c>
      <c r="P54" s="290" t="s">
        <v>330</v>
      </c>
      <c r="Q54" s="290" t="s">
        <v>330</v>
      </c>
      <c r="R54" s="277" t="s">
        <v>338</v>
      </c>
      <c r="S54" s="314"/>
      <c r="T54" s="183">
        <v>1</v>
      </c>
    </row>
    <row r="55" spans="1:20" s="53" customFormat="1" ht="30.75">
      <c r="A55" s="292" t="s">
        <v>221</v>
      </c>
      <c r="B55" s="276">
        <v>16</v>
      </c>
      <c r="C55" s="220" t="s">
        <v>262</v>
      </c>
      <c r="D55" s="225" t="s">
        <v>344</v>
      </c>
      <c r="E55" s="221">
        <v>48</v>
      </c>
      <c r="F55" s="221" t="s">
        <v>329</v>
      </c>
      <c r="G55" s="277" t="s">
        <v>296</v>
      </c>
      <c r="H55" s="222" t="s">
        <v>330</v>
      </c>
      <c r="I55" s="222" t="s">
        <v>330</v>
      </c>
      <c r="J55" s="222" t="s">
        <v>330</v>
      </c>
      <c r="K55" s="222" t="s">
        <v>330</v>
      </c>
      <c r="L55" s="222" t="s">
        <v>330</v>
      </c>
      <c r="M55" s="222" t="s">
        <v>330</v>
      </c>
      <c r="N55" s="222" t="s">
        <v>330</v>
      </c>
      <c r="O55" s="222" t="s">
        <v>330</v>
      </c>
      <c r="P55" s="222" t="s">
        <v>330</v>
      </c>
      <c r="Q55" s="222" t="s">
        <v>330</v>
      </c>
      <c r="R55" s="222" t="s">
        <v>330</v>
      </c>
      <c r="S55" s="223"/>
      <c r="T55" s="183">
        <v>1</v>
      </c>
    </row>
    <row r="56" spans="1:20" ht="30.75">
      <c r="A56" s="293" t="s">
        <v>218</v>
      </c>
      <c r="B56" s="282">
        <f>+COUNT(B40:B55)</f>
        <v>16</v>
      </c>
      <c r="C56" s="283"/>
      <c r="D56" s="284"/>
      <c r="E56" s="284"/>
      <c r="F56" s="284"/>
      <c r="G56" s="285"/>
      <c r="H56" s="286"/>
      <c r="I56" s="286"/>
      <c r="J56" s="286"/>
      <c r="K56" s="287"/>
      <c r="L56" s="287"/>
      <c r="M56" s="287"/>
      <c r="N56" s="287"/>
      <c r="O56" s="287"/>
      <c r="P56" s="287"/>
      <c r="Q56" s="287"/>
      <c r="R56" s="287"/>
      <c r="S56" s="287"/>
      <c r="T56" s="288"/>
    </row>
    <row r="57" spans="1:20" s="53" customFormat="1" ht="30.75">
      <c r="A57" s="294" t="s">
        <v>222</v>
      </c>
      <c r="B57" s="276">
        <v>1</v>
      </c>
      <c r="C57" s="220" t="s">
        <v>263</v>
      </c>
      <c r="D57" s="225" t="s">
        <v>341</v>
      </c>
      <c r="E57" s="221">
        <v>48</v>
      </c>
      <c r="F57" s="221" t="s">
        <v>329</v>
      </c>
      <c r="G57" s="277" t="s">
        <v>296</v>
      </c>
      <c r="H57" s="222" t="s">
        <v>330</v>
      </c>
      <c r="I57" s="222" t="s">
        <v>330</v>
      </c>
      <c r="J57" s="291" t="s">
        <v>303</v>
      </c>
      <c r="K57" s="223" t="s">
        <v>303</v>
      </c>
      <c r="L57" s="223" t="s">
        <v>303</v>
      </c>
      <c r="M57" s="223" t="s">
        <v>303</v>
      </c>
      <c r="N57" s="223" t="s">
        <v>303</v>
      </c>
      <c r="O57" s="223" t="s">
        <v>303</v>
      </c>
      <c r="P57" s="223" t="s">
        <v>303</v>
      </c>
      <c r="Q57" s="223" t="s">
        <v>303</v>
      </c>
      <c r="R57" s="222" t="s">
        <v>330</v>
      </c>
      <c r="S57" s="219"/>
      <c r="T57" s="183">
        <v>1</v>
      </c>
    </row>
    <row r="58" spans="1:20" s="53" customFormat="1" ht="30.75">
      <c r="A58" s="292" t="s">
        <v>222</v>
      </c>
      <c r="B58" s="276">
        <v>2</v>
      </c>
      <c r="C58" s="220" t="s">
        <v>222</v>
      </c>
      <c r="D58" s="225" t="s">
        <v>341</v>
      </c>
      <c r="E58" s="221">
        <v>48</v>
      </c>
      <c r="F58" s="221" t="s">
        <v>329</v>
      </c>
      <c r="G58" s="277" t="s">
        <v>296</v>
      </c>
      <c r="H58" s="222" t="s">
        <v>330</v>
      </c>
      <c r="I58" s="222" t="s">
        <v>330</v>
      </c>
      <c r="J58" s="291" t="s">
        <v>303</v>
      </c>
      <c r="K58" s="223" t="s">
        <v>303</v>
      </c>
      <c r="L58" s="223" t="s">
        <v>303</v>
      </c>
      <c r="M58" s="223" t="s">
        <v>303</v>
      </c>
      <c r="N58" s="223" t="s">
        <v>303</v>
      </c>
      <c r="O58" s="223" t="s">
        <v>303</v>
      </c>
      <c r="P58" s="223" t="s">
        <v>303</v>
      </c>
      <c r="Q58" s="223" t="s">
        <v>303</v>
      </c>
      <c r="R58" s="222" t="s">
        <v>330</v>
      </c>
      <c r="S58" s="223"/>
      <c r="T58" s="183">
        <v>1</v>
      </c>
    </row>
    <row r="59" spans="1:20" s="53" customFormat="1" ht="30.75">
      <c r="A59" s="292" t="s">
        <v>222</v>
      </c>
      <c r="B59" s="276">
        <v>3</v>
      </c>
      <c r="C59" s="220" t="s">
        <v>264</v>
      </c>
      <c r="D59" s="225" t="s">
        <v>341</v>
      </c>
      <c r="E59" s="221">
        <v>48</v>
      </c>
      <c r="F59" s="221" t="s">
        <v>329</v>
      </c>
      <c r="G59" s="277" t="s">
        <v>296</v>
      </c>
      <c r="H59" s="222" t="s">
        <v>330</v>
      </c>
      <c r="I59" s="222" t="s">
        <v>330</v>
      </c>
      <c r="J59" s="291" t="s">
        <v>303</v>
      </c>
      <c r="K59" s="223" t="s">
        <v>303</v>
      </c>
      <c r="L59" s="223" t="s">
        <v>303</v>
      </c>
      <c r="M59" s="223" t="s">
        <v>303</v>
      </c>
      <c r="N59" s="223" t="s">
        <v>303</v>
      </c>
      <c r="O59" s="223" t="s">
        <v>303</v>
      </c>
      <c r="P59" s="223" t="s">
        <v>303</v>
      </c>
      <c r="Q59" s="223" t="s">
        <v>303</v>
      </c>
      <c r="R59" s="222" t="s">
        <v>330</v>
      </c>
      <c r="S59" s="223"/>
      <c r="T59" s="183">
        <v>1</v>
      </c>
    </row>
    <row r="60" spans="1:20" s="53" customFormat="1" ht="30.75">
      <c r="A60" s="292" t="s">
        <v>222</v>
      </c>
      <c r="B60" s="276">
        <v>4</v>
      </c>
      <c r="C60" s="220" t="s">
        <v>222</v>
      </c>
      <c r="D60" s="225" t="s">
        <v>343</v>
      </c>
      <c r="E60" s="221">
        <v>48</v>
      </c>
      <c r="F60" s="221" t="s">
        <v>329</v>
      </c>
      <c r="G60" s="277" t="s">
        <v>296</v>
      </c>
      <c r="H60" s="222" t="s">
        <v>330</v>
      </c>
      <c r="I60" s="222" t="s">
        <v>330</v>
      </c>
      <c r="J60" s="222" t="s">
        <v>330</v>
      </c>
      <c r="K60" s="222" t="s">
        <v>330</v>
      </c>
      <c r="L60" s="222" t="s">
        <v>330</v>
      </c>
      <c r="M60" s="222" t="s">
        <v>330</v>
      </c>
      <c r="N60" s="222" t="s">
        <v>330</v>
      </c>
      <c r="O60" s="222" t="s">
        <v>330</v>
      </c>
      <c r="P60" s="222" t="s">
        <v>330</v>
      </c>
      <c r="Q60" s="222" t="s">
        <v>330</v>
      </c>
      <c r="R60" s="222" t="s">
        <v>330</v>
      </c>
      <c r="S60" s="223"/>
      <c r="T60" s="183">
        <v>1</v>
      </c>
    </row>
    <row r="61" spans="1:20" s="53" customFormat="1" ht="30.75">
      <c r="A61" s="292" t="s">
        <v>222</v>
      </c>
      <c r="B61" s="276">
        <v>5</v>
      </c>
      <c r="C61" s="220" t="s">
        <v>265</v>
      </c>
      <c r="D61" s="225" t="s">
        <v>343</v>
      </c>
      <c r="E61" s="221">
        <v>48</v>
      </c>
      <c r="F61" s="221" t="s">
        <v>329</v>
      </c>
      <c r="G61" s="277" t="s">
        <v>296</v>
      </c>
      <c r="H61" s="222" t="s">
        <v>330</v>
      </c>
      <c r="I61" s="222" t="s">
        <v>330</v>
      </c>
      <c r="J61" s="222" t="s">
        <v>330</v>
      </c>
      <c r="K61" s="222" t="s">
        <v>330</v>
      </c>
      <c r="L61" s="222" t="s">
        <v>330</v>
      </c>
      <c r="M61" s="222" t="s">
        <v>330</v>
      </c>
      <c r="N61" s="222" t="s">
        <v>330</v>
      </c>
      <c r="O61" s="222" t="s">
        <v>330</v>
      </c>
      <c r="P61" s="222" t="s">
        <v>330</v>
      </c>
      <c r="Q61" s="222" t="s">
        <v>330</v>
      </c>
      <c r="R61" s="222" t="s">
        <v>330</v>
      </c>
      <c r="S61" s="223"/>
      <c r="T61" s="183">
        <v>1</v>
      </c>
    </row>
    <row r="62" spans="1:20" s="53" customFormat="1" ht="30.75">
      <c r="A62" s="292" t="s">
        <v>222</v>
      </c>
      <c r="B62" s="276">
        <v>6</v>
      </c>
      <c r="C62" s="220" t="s">
        <v>266</v>
      </c>
      <c r="D62" s="225" t="s">
        <v>343</v>
      </c>
      <c r="E62" s="221">
        <v>48</v>
      </c>
      <c r="F62" s="221" t="s">
        <v>329</v>
      </c>
      <c r="G62" s="277" t="s">
        <v>296</v>
      </c>
      <c r="H62" s="222" t="s">
        <v>330</v>
      </c>
      <c r="I62" s="222" t="s">
        <v>330</v>
      </c>
      <c r="J62" s="222" t="s">
        <v>330</v>
      </c>
      <c r="K62" s="222" t="s">
        <v>330</v>
      </c>
      <c r="L62" s="222" t="s">
        <v>330</v>
      </c>
      <c r="M62" s="222" t="s">
        <v>330</v>
      </c>
      <c r="N62" s="222" t="s">
        <v>330</v>
      </c>
      <c r="O62" s="222" t="s">
        <v>330</v>
      </c>
      <c r="P62" s="222" t="s">
        <v>330</v>
      </c>
      <c r="Q62" s="222" t="s">
        <v>330</v>
      </c>
      <c r="R62" s="222" t="s">
        <v>330</v>
      </c>
      <c r="S62" s="223"/>
      <c r="T62" s="183">
        <v>1</v>
      </c>
    </row>
    <row r="63" spans="1:20" s="53" customFormat="1" ht="30.75">
      <c r="A63" s="292" t="s">
        <v>222</v>
      </c>
      <c r="B63" s="276">
        <v>7</v>
      </c>
      <c r="C63" s="220" t="s">
        <v>222</v>
      </c>
      <c r="D63" s="225" t="s">
        <v>344</v>
      </c>
      <c r="E63" s="221">
        <v>48</v>
      </c>
      <c r="F63" s="221" t="s">
        <v>329</v>
      </c>
      <c r="G63" s="277" t="s">
        <v>296</v>
      </c>
      <c r="H63" s="222" t="s">
        <v>330</v>
      </c>
      <c r="I63" s="222" t="s">
        <v>330</v>
      </c>
      <c r="J63" s="222" t="s">
        <v>330</v>
      </c>
      <c r="K63" s="222" t="s">
        <v>330</v>
      </c>
      <c r="L63" s="222" t="s">
        <v>330</v>
      </c>
      <c r="M63" s="222" t="s">
        <v>330</v>
      </c>
      <c r="N63" s="222" t="s">
        <v>330</v>
      </c>
      <c r="O63" s="222" t="s">
        <v>330</v>
      </c>
      <c r="P63" s="222" t="s">
        <v>330</v>
      </c>
      <c r="Q63" s="222" t="s">
        <v>330</v>
      </c>
      <c r="R63" s="222" t="s">
        <v>330</v>
      </c>
      <c r="S63" s="223"/>
      <c r="T63" s="183">
        <v>1</v>
      </c>
    </row>
    <row r="64" spans="1:20" s="53" customFormat="1" ht="30.75">
      <c r="A64" s="292" t="s">
        <v>222</v>
      </c>
      <c r="B64" s="276">
        <v>8</v>
      </c>
      <c r="C64" s="220" t="s">
        <v>264</v>
      </c>
      <c r="D64" s="225" t="s">
        <v>344</v>
      </c>
      <c r="E64" s="221">
        <v>48</v>
      </c>
      <c r="F64" s="221" t="s">
        <v>329</v>
      </c>
      <c r="G64" s="277" t="s">
        <v>296</v>
      </c>
      <c r="H64" s="222" t="s">
        <v>330</v>
      </c>
      <c r="I64" s="222" t="s">
        <v>330</v>
      </c>
      <c r="J64" s="222" t="s">
        <v>330</v>
      </c>
      <c r="K64" s="222" t="s">
        <v>330</v>
      </c>
      <c r="L64" s="222" t="s">
        <v>330</v>
      </c>
      <c r="M64" s="222" t="s">
        <v>330</v>
      </c>
      <c r="N64" s="222" t="s">
        <v>330</v>
      </c>
      <c r="O64" s="222" t="s">
        <v>330</v>
      </c>
      <c r="P64" s="222" t="s">
        <v>330</v>
      </c>
      <c r="Q64" s="222" t="s">
        <v>330</v>
      </c>
      <c r="R64" s="222" t="s">
        <v>330</v>
      </c>
      <c r="S64" s="223"/>
      <c r="T64" s="183">
        <v>1</v>
      </c>
    </row>
    <row r="65" spans="1:20" ht="30.75">
      <c r="A65" s="293" t="s">
        <v>218</v>
      </c>
      <c r="B65" s="282">
        <f>+COUNT(B57:B64)</f>
        <v>8</v>
      </c>
      <c r="C65" s="283"/>
      <c r="D65" s="284"/>
      <c r="E65" s="284"/>
      <c r="F65" s="284"/>
      <c r="G65" s="285"/>
      <c r="H65" s="286"/>
      <c r="I65" s="286"/>
      <c r="J65" s="286"/>
      <c r="K65" s="287"/>
      <c r="L65" s="287"/>
      <c r="M65" s="287"/>
      <c r="N65" s="287"/>
      <c r="O65" s="287"/>
      <c r="P65" s="287"/>
      <c r="Q65" s="287"/>
      <c r="R65" s="287"/>
      <c r="S65" s="287"/>
      <c r="T65" s="288"/>
    </row>
    <row r="66" spans="1:20" s="53" customFormat="1" ht="30.75">
      <c r="A66" s="294" t="s">
        <v>223</v>
      </c>
      <c r="B66" s="276">
        <v>1</v>
      </c>
      <c r="C66" s="220" t="s">
        <v>345</v>
      </c>
      <c r="D66" s="225" t="s">
        <v>328</v>
      </c>
      <c r="E66" s="221">
        <v>48</v>
      </c>
      <c r="F66" s="221" t="s">
        <v>329</v>
      </c>
      <c r="G66" s="277" t="s">
        <v>296</v>
      </c>
      <c r="H66" s="222" t="s">
        <v>330</v>
      </c>
      <c r="I66" s="222" t="s">
        <v>330</v>
      </c>
      <c r="J66" s="291" t="s">
        <v>303</v>
      </c>
      <c r="K66" s="223" t="s">
        <v>303</v>
      </c>
      <c r="L66" s="223" t="s">
        <v>303</v>
      </c>
      <c r="M66" s="223" t="s">
        <v>303</v>
      </c>
      <c r="N66" s="223" t="s">
        <v>303</v>
      </c>
      <c r="O66" s="223" t="s">
        <v>303</v>
      </c>
      <c r="P66" s="223" t="s">
        <v>303</v>
      </c>
      <c r="Q66" s="223" t="s">
        <v>303</v>
      </c>
      <c r="R66" s="222" t="s">
        <v>330</v>
      </c>
      <c r="S66" s="314"/>
      <c r="T66" s="183">
        <v>1</v>
      </c>
    </row>
    <row r="67" spans="1:20" s="53" customFormat="1" ht="30.75">
      <c r="A67" s="292" t="s">
        <v>223</v>
      </c>
      <c r="B67" s="276">
        <v>2</v>
      </c>
      <c r="C67" s="220" t="s">
        <v>346</v>
      </c>
      <c r="D67" s="225" t="s">
        <v>328</v>
      </c>
      <c r="E67" s="221">
        <v>48</v>
      </c>
      <c r="F67" s="221" t="s">
        <v>329</v>
      </c>
      <c r="G67" s="277" t="s">
        <v>296</v>
      </c>
      <c r="H67" s="222" t="s">
        <v>330</v>
      </c>
      <c r="I67" s="222" t="s">
        <v>330</v>
      </c>
      <c r="J67" s="291" t="s">
        <v>303</v>
      </c>
      <c r="K67" s="223" t="s">
        <v>303</v>
      </c>
      <c r="L67" s="223" t="s">
        <v>303</v>
      </c>
      <c r="M67" s="223" t="s">
        <v>303</v>
      </c>
      <c r="N67" s="223" t="s">
        <v>303</v>
      </c>
      <c r="O67" s="223" t="s">
        <v>303</v>
      </c>
      <c r="P67" s="223" t="s">
        <v>303</v>
      </c>
      <c r="Q67" s="223" t="s">
        <v>303</v>
      </c>
      <c r="R67" s="222" t="s">
        <v>330</v>
      </c>
      <c r="S67" s="223"/>
      <c r="T67" s="183">
        <v>1</v>
      </c>
    </row>
    <row r="68" spans="1:20" ht="30.75">
      <c r="A68" s="293" t="s">
        <v>218</v>
      </c>
      <c r="B68" s="282">
        <f>+COUNT(B66:B67)</f>
        <v>2</v>
      </c>
      <c r="C68" s="283"/>
      <c r="D68" s="284"/>
      <c r="E68" s="284"/>
      <c r="F68" s="284"/>
      <c r="G68" s="285"/>
      <c r="H68" s="286"/>
      <c r="I68" s="286"/>
      <c r="J68" s="286"/>
      <c r="K68" s="287"/>
      <c r="L68" s="287"/>
      <c r="M68" s="287"/>
      <c r="N68" s="287"/>
      <c r="O68" s="287"/>
      <c r="P68" s="287"/>
      <c r="Q68" s="287"/>
      <c r="R68" s="287"/>
      <c r="S68" s="287"/>
      <c r="T68" s="288"/>
    </row>
    <row r="69" spans="1:20" s="316" customFormat="1" ht="30.75">
      <c r="A69" s="294" t="s">
        <v>224</v>
      </c>
      <c r="B69" s="276">
        <v>1</v>
      </c>
      <c r="C69" s="220" t="s">
        <v>272</v>
      </c>
      <c r="D69" s="225" t="s">
        <v>328</v>
      </c>
      <c r="E69" s="221">
        <v>48</v>
      </c>
      <c r="F69" s="221" t="s">
        <v>329</v>
      </c>
      <c r="G69" s="277" t="s">
        <v>296</v>
      </c>
      <c r="H69" s="222" t="s">
        <v>330</v>
      </c>
      <c r="I69" s="222" t="s">
        <v>330</v>
      </c>
      <c r="J69" s="315" t="s">
        <v>303</v>
      </c>
      <c r="K69" s="223" t="s">
        <v>303</v>
      </c>
      <c r="L69" s="223" t="s">
        <v>303</v>
      </c>
      <c r="M69" s="223" t="s">
        <v>303</v>
      </c>
      <c r="N69" s="223" t="s">
        <v>303</v>
      </c>
      <c r="O69" s="223" t="s">
        <v>303</v>
      </c>
      <c r="P69" s="223" t="s">
        <v>303</v>
      </c>
      <c r="Q69" s="223" t="s">
        <v>303</v>
      </c>
      <c r="R69" s="222" t="s">
        <v>330</v>
      </c>
      <c r="S69" s="223"/>
      <c r="T69" s="183">
        <v>1</v>
      </c>
    </row>
    <row r="70" spans="1:20" s="316" customFormat="1" ht="30.75">
      <c r="A70" s="292" t="s">
        <v>224</v>
      </c>
      <c r="B70" s="276">
        <v>2</v>
      </c>
      <c r="C70" s="220" t="s">
        <v>271</v>
      </c>
      <c r="D70" s="225" t="s">
        <v>328</v>
      </c>
      <c r="E70" s="221">
        <v>48</v>
      </c>
      <c r="F70" s="221" t="s">
        <v>329</v>
      </c>
      <c r="G70" s="277" t="s">
        <v>296</v>
      </c>
      <c r="H70" s="222" t="s">
        <v>330</v>
      </c>
      <c r="I70" s="222" t="s">
        <v>330</v>
      </c>
      <c r="J70" s="315" t="s">
        <v>303</v>
      </c>
      <c r="K70" s="223" t="s">
        <v>303</v>
      </c>
      <c r="L70" s="223" t="s">
        <v>303</v>
      </c>
      <c r="M70" s="223" t="s">
        <v>303</v>
      </c>
      <c r="N70" s="223" t="s">
        <v>303</v>
      </c>
      <c r="O70" s="223" t="s">
        <v>303</v>
      </c>
      <c r="P70" s="223" t="s">
        <v>303</v>
      </c>
      <c r="Q70" s="223" t="s">
        <v>303</v>
      </c>
      <c r="R70" s="222" t="s">
        <v>330</v>
      </c>
      <c r="S70" s="223"/>
      <c r="T70" s="183">
        <v>1</v>
      </c>
    </row>
    <row r="71" spans="1:20" s="316" customFormat="1" ht="30.75">
      <c r="A71" s="292" t="s">
        <v>224</v>
      </c>
      <c r="B71" s="276">
        <v>3</v>
      </c>
      <c r="C71" s="220" t="s">
        <v>270</v>
      </c>
      <c r="D71" s="225" t="s">
        <v>328</v>
      </c>
      <c r="E71" s="221">
        <v>48</v>
      </c>
      <c r="F71" s="221" t="s">
        <v>329</v>
      </c>
      <c r="G71" s="277" t="s">
        <v>296</v>
      </c>
      <c r="H71" s="222" t="s">
        <v>330</v>
      </c>
      <c r="I71" s="222" t="s">
        <v>330</v>
      </c>
      <c r="J71" s="315" t="s">
        <v>303</v>
      </c>
      <c r="K71" s="223" t="s">
        <v>303</v>
      </c>
      <c r="L71" s="223" t="s">
        <v>303</v>
      </c>
      <c r="M71" s="223" t="s">
        <v>303</v>
      </c>
      <c r="N71" s="223" t="s">
        <v>303</v>
      </c>
      <c r="O71" s="223" t="s">
        <v>303</v>
      </c>
      <c r="P71" s="223" t="s">
        <v>303</v>
      </c>
      <c r="Q71" s="223" t="s">
        <v>303</v>
      </c>
      <c r="R71" s="222" t="s">
        <v>330</v>
      </c>
      <c r="S71" s="223"/>
      <c r="T71" s="183">
        <v>1</v>
      </c>
    </row>
    <row r="72" spans="1:20" s="316" customFormat="1" ht="30.75">
      <c r="A72" s="292" t="s">
        <v>224</v>
      </c>
      <c r="B72" s="276">
        <v>4</v>
      </c>
      <c r="C72" s="220" t="s">
        <v>269</v>
      </c>
      <c r="D72" s="225" t="s">
        <v>328</v>
      </c>
      <c r="E72" s="221">
        <v>48</v>
      </c>
      <c r="F72" s="221" t="s">
        <v>329</v>
      </c>
      <c r="G72" s="277" t="s">
        <v>296</v>
      </c>
      <c r="H72" s="222" t="s">
        <v>330</v>
      </c>
      <c r="I72" s="222" t="s">
        <v>330</v>
      </c>
      <c r="J72" s="315" t="s">
        <v>303</v>
      </c>
      <c r="K72" s="223" t="s">
        <v>303</v>
      </c>
      <c r="L72" s="223" t="s">
        <v>303</v>
      </c>
      <c r="M72" s="223" t="s">
        <v>303</v>
      </c>
      <c r="N72" s="223" t="s">
        <v>303</v>
      </c>
      <c r="O72" s="223" t="s">
        <v>303</v>
      </c>
      <c r="P72" s="223" t="s">
        <v>303</v>
      </c>
      <c r="Q72" s="223" t="s">
        <v>303</v>
      </c>
      <c r="R72" s="222" t="s">
        <v>330</v>
      </c>
      <c r="S72" s="314"/>
      <c r="T72" s="183">
        <v>1</v>
      </c>
    </row>
    <row r="73" spans="1:20" s="53" customFormat="1" ht="30.75">
      <c r="A73" s="296" t="s">
        <v>224</v>
      </c>
      <c r="B73" s="297">
        <v>5</v>
      </c>
      <c r="C73" s="298" t="s">
        <v>268</v>
      </c>
      <c r="D73" s="299" t="s">
        <v>328</v>
      </c>
      <c r="E73" s="300">
        <v>48</v>
      </c>
      <c r="F73" s="300" t="s">
        <v>329</v>
      </c>
      <c r="G73" s="301" t="s">
        <v>296</v>
      </c>
      <c r="H73" s="222" t="s">
        <v>330</v>
      </c>
      <c r="I73" s="222" t="s">
        <v>330</v>
      </c>
      <c r="J73" s="291" t="s">
        <v>303</v>
      </c>
      <c r="K73" s="223" t="s">
        <v>303</v>
      </c>
      <c r="L73" s="223" t="s">
        <v>303</v>
      </c>
      <c r="M73" s="223" t="s">
        <v>303</v>
      </c>
      <c r="N73" s="223" t="s">
        <v>303</v>
      </c>
      <c r="O73" s="223" t="s">
        <v>303</v>
      </c>
      <c r="P73" s="223" t="s">
        <v>303</v>
      </c>
      <c r="Q73" s="223" t="s">
        <v>303</v>
      </c>
      <c r="R73" s="222" t="s">
        <v>330</v>
      </c>
      <c r="S73" s="223"/>
      <c r="T73" s="183">
        <v>1</v>
      </c>
    </row>
    <row r="74" spans="1:20" s="53" customFormat="1" ht="30.75">
      <c r="A74" s="292" t="s">
        <v>224</v>
      </c>
      <c r="B74" s="276">
        <v>6</v>
      </c>
      <c r="C74" s="220" t="s">
        <v>267</v>
      </c>
      <c r="D74" s="225" t="s">
        <v>328</v>
      </c>
      <c r="E74" s="221">
        <v>48</v>
      </c>
      <c r="F74" s="221" t="s">
        <v>329</v>
      </c>
      <c r="G74" s="317" t="s">
        <v>296</v>
      </c>
      <c r="H74" s="318" t="s">
        <v>330</v>
      </c>
      <c r="I74" s="290" t="s">
        <v>330</v>
      </c>
      <c r="J74" s="291" t="s">
        <v>303</v>
      </c>
      <c r="K74" s="319" t="s">
        <v>303</v>
      </c>
      <c r="L74" s="319" t="s">
        <v>303</v>
      </c>
      <c r="M74" s="319" t="s">
        <v>303</v>
      </c>
      <c r="N74" s="319" t="s">
        <v>303</v>
      </c>
      <c r="O74" s="319" t="s">
        <v>303</v>
      </c>
      <c r="P74" s="319" t="s">
        <v>303</v>
      </c>
      <c r="Q74" s="319" t="s">
        <v>303</v>
      </c>
      <c r="R74" s="290" t="s">
        <v>330</v>
      </c>
      <c r="S74" s="223"/>
      <c r="T74" s="183">
        <v>1</v>
      </c>
    </row>
    <row r="75" spans="1:20" s="316" customFormat="1" ht="30.75">
      <c r="A75" s="292" t="s">
        <v>224</v>
      </c>
      <c r="B75" s="276">
        <v>7</v>
      </c>
      <c r="C75" s="220" t="s">
        <v>273</v>
      </c>
      <c r="D75" s="225" t="s">
        <v>328</v>
      </c>
      <c r="E75" s="221">
        <v>48</v>
      </c>
      <c r="F75" s="221" t="s">
        <v>329</v>
      </c>
      <c r="G75" s="277" t="s">
        <v>296</v>
      </c>
      <c r="H75" s="222" t="s">
        <v>330</v>
      </c>
      <c r="I75" s="222" t="s">
        <v>330</v>
      </c>
      <c r="J75" s="315" t="s">
        <v>303</v>
      </c>
      <c r="K75" s="223" t="s">
        <v>303</v>
      </c>
      <c r="L75" s="223" t="s">
        <v>303</v>
      </c>
      <c r="M75" s="223" t="s">
        <v>303</v>
      </c>
      <c r="N75" s="223" t="s">
        <v>303</v>
      </c>
      <c r="O75" s="223" t="s">
        <v>303</v>
      </c>
      <c r="P75" s="223" t="s">
        <v>303</v>
      </c>
      <c r="Q75" s="223" t="s">
        <v>303</v>
      </c>
      <c r="R75" s="222" t="s">
        <v>330</v>
      </c>
      <c r="S75" s="223"/>
      <c r="T75" s="183">
        <v>1</v>
      </c>
    </row>
    <row r="76" spans="1:20" s="316" customFormat="1" ht="30.75">
      <c r="A76" s="292" t="s">
        <v>224</v>
      </c>
      <c r="B76" s="276">
        <v>8</v>
      </c>
      <c r="C76" s="220" t="s">
        <v>274</v>
      </c>
      <c r="D76" s="225" t="s">
        <v>328</v>
      </c>
      <c r="E76" s="221">
        <v>48</v>
      </c>
      <c r="F76" s="221" t="s">
        <v>329</v>
      </c>
      <c r="G76" s="277" t="s">
        <v>296</v>
      </c>
      <c r="H76" s="222" t="s">
        <v>330</v>
      </c>
      <c r="I76" s="222" t="s">
        <v>330</v>
      </c>
      <c r="J76" s="315" t="s">
        <v>303</v>
      </c>
      <c r="K76" s="223" t="s">
        <v>303</v>
      </c>
      <c r="L76" s="223" t="s">
        <v>303</v>
      </c>
      <c r="M76" s="223" t="s">
        <v>303</v>
      </c>
      <c r="N76" s="223" t="s">
        <v>303</v>
      </c>
      <c r="O76" s="223" t="s">
        <v>303</v>
      </c>
      <c r="P76" s="223" t="s">
        <v>303</v>
      </c>
      <c r="Q76" s="223" t="s">
        <v>303</v>
      </c>
      <c r="R76" s="222" t="s">
        <v>330</v>
      </c>
      <c r="S76" s="223"/>
      <c r="T76" s="183">
        <v>1</v>
      </c>
    </row>
    <row r="77" spans="1:20" s="53" customFormat="1" ht="30.75" customHeight="1">
      <c r="A77" s="296" t="s">
        <v>224</v>
      </c>
      <c r="B77" s="297">
        <v>9</v>
      </c>
      <c r="C77" s="298" t="s">
        <v>275</v>
      </c>
      <c r="D77" s="299" t="s">
        <v>328</v>
      </c>
      <c r="E77" s="300">
        <v>48</v>
      </c>
      <c r="F77" s="300" t="s">
        <v>329</v>
      </c>
      <c r="G77" s="301" t="s">
        <v>296</v>
      </c>
      <c r="H77" s="222" t="s">
        <v>330</v>
      </c>
      <c r="I77" s="222" t="s">
        <v>330</v>
      </c>
      <c r="J77" s="291" t="s">
        <v>303</v>
      </c>
      <c r="K77" s="223" t="s">
        <v>303</v>
      </c>
      <c r="L77" s="223" t="s">
        <v>303</v>
      </c>
      <c r="M77" s="223" t="s">
        <v>303</v>
      </c>
      <c r="N77" s="223" t="s">
        <v>303</v>
      </c>
      <c r="O77" s="223" t="s">
        <v>303</v>
      </c>
      <c r="P77" s="223" t="s">
        <v>303</v>
      </c>
      <c r="Q77" s="223" t="s">
        <v>303</v>
      </c>
      <c r="R77" s="222" t="s">
        <v>330</v>
      </c>
      <c r="S77" s="223"/>
      <c r="T77" s="183">
        <v>1</v>
      </c>
    </row>
    <row r="78" spans="1:20" s="53" customFormat="1" ht="30.75">
      <c r="A78" s="292" t="s">
        <v>224</v>
      </c>
      <c r="B78" s="276">
        <v>10</v>
      </c>
      <c r="C78" s="220" t="s">
        <v>276</v>
      </c>
      <c r="D78" s="225" t="s">
        <v>328</v>
      </c>
      <c r="E78" s="221">
        <v>48</v>
      </c>
      <c r="F78" s="221" t="s">
        <v>329</v>
      </c>
      <c r="G78" s="317" t="s">
        <v>296</v>
      </c>
      <c r="H78" s="318" t="s">
        <v>330</v>
      </c>
      <c r="I78" s="290" t="s">
        <v>330</v>
      </c>
      <c r="J78" s="291" t="s">
        <v>303</v>
      </c>
      <c r="K78" s="319" t="s">
        <v>303</v>
      </c>
      <c r="L78" s="319" t="s">
        <v>303</v>
      </c>
      <c r="M78" s="319" t="s">
        <v>303</v>
      </c>
      <c r="N78" s="319" t="s">
        <v>303</v>
      </c>
      <c r="O78" s="319" t="s">
        <v>303</v>
      </c>
      <c r="P78" s="319" t="s">
        <v>303</v>
      </c>
      <c r="Q78" s="319" t="s">
        <v>303</v>
      </c>
      <c r="R78" s="290" t="s">
        <v>330</v>
      </c>
      <c r="S78" s="223"/>
      <c r="T78" s="183">
        <v>1</v>
      </c>
    </row>
    <row r="79" spans="1:20" s="316" customFormat="1" ht="30.75" customHeight="1">
      <c r="A79" s="292" t="s">
        <v>224</v>
      </c>
      <c r="B79" s="276">
        <v>11</v>
      </c>
      <c r="C79" s="220" t="s">
        <v>277</v>
      </c>
      <c r="D79" s="225" t="s">
        <v>331</v>
      </c>
      <c r="E79" s="221">
        <v>48</v>
      </c>
      <c r="F79" s="221" t="s">
        <v>329</v>
      </c>
      <c r="G79" s="277" t="s">
        <v>296</v>
      </c>
      <c r="H79" s="222" t="s">
        <v>330</v>
      </c>
      <c r="I79" s="222" t="s">
        <v>330</v>
      </c>
      <c r="J79" s="222" t="s">
        <v>330</v>
      </c>
      <c r="K79" s="222" t="s">
        <v>330</v>
      </c>
      <c r="L79" s="222" t="s">
        <v>330</v>
      </c>
      <c r="M79" s="222" t="s">
        <v>330</v>
      </c>
      <c r="N79" s="222" t="s">
        <v>330</v>
      </c>
      <c r="O79" s="222" t="s">
        <v>330</v>
      </c>
      <c r="P79" s="222" t="s">
        <v>330</v>
      </c>
      <c r="Q79" s="222" t="s">
        <v>330</v>
      </c>
      <c r="R79" s="222" t="s">
        <v>330</v>
      </c>
      <c r="S79" s="223"/>
      <c r="T79" s="183">
        <v>1</v>
      </c>
    </row>
    <row r="80" spans="1:20" s="316" customFormat="1" ht="30.75" customHeight="1">
      <c r="A80" s="292" t="s">
        <v>224</v>
      </c>
      <c r="B80" s="276">
        <v>12</v>
      </c>
      <c r="C80" s="220" t="s">
        <v>278</v>
      </c>
      <c r="D80" s="225" t="s">
        <v>331</v>
      </c>
      <c r="E80" s="221">
        <v>48</v>
      </c>
      <c r="F80" s="221" t="s">
        <v>329</v>
      </c>
      <c r="G80" s="277" t="s">
        <v>296</v>
      </c>
      <c r="H80" s="222" t="s">
        <v>330</v>
      </c>
      <c r="I80" s="222" t="s">
        <v>330</v>
      </c>
      <c r="J80" s="222" t="s">
        <v>330</v>
      </c>
      <c r="K80" s="222" t="s">
        <v>330</v>
      </c>
      <c r="L80" s="222" t="s">
        <v>330</v>
      </c>
      <c r="M80" s="222" t="s">
        <v>330</v>
      </c>
      <c r="N80" s="222" t="s">
        <v>330</v>
      </c>
      <c r="O80" s="222" t="s">
        <v>330</v>
      </c>
      <c r="P80" s="222" t="s">
        <v>330</v>
      </c>
      <c r="Q80" s="222" t="s">
        <v>330</v>
      </c>
      <c r="R80" s="222" t="s">
        <v>330</v>
      </c>
      <c r="S80" s="223"/>
      <c r="T80" s="183">
        <v>1</v>
      </c>
    </row>
    <row r="81" spans="1:20" s="53" customFormat="1" ht="30.75">
      <c r="A81" s="292" t="s">
        <v>224</v>
      </c>
      <c r="B81" s="276">
        <v>13</v>
      </c>
      <c r="C81" s="220" t="s">
        <v>279</v>
      </c>
      <c r="D81" s="225" t="s">
        <v>331</v>
      </c>
      <c r="E81" s="221">
        <v>48</v>
      </c>
      <c r="F81" s="221" t="s">
        <v>329</v>
      </c>
      <c r="G81" s="277" t="s">
        <v>296</v>
      </c>
      <c r="H81" s="222" t="s">
        <v>330</v>
      </c>
      <c r="I81" s="222" t="s">
        <v>330</v>
      </c>
      <c r="J81" s="222" t="s">
        <v>330</v>
      </c>
      <c r="K81" s="222" t="s">
        <v>330</v>
      </c>
      <c r="L81" s="222" t="s">
        <v>330</v>
      </c>
      <c r="M81" s="222" t="s">
        <v>330</v>
      </c>
      <c r="N81" s="222" t="s">
        <v>330</v>
      </c>
      <c r="O81" s="222" t="s">
        <v>330</v>
      </c>
      <c r="P81" s="222" t="s">
        <v>330</v>
      </c>
      <c r="Q81" s="222" t="s">
        <v>330</v>
      </c>
      <c r="R81" s="222" t="s">
        <v>330</v>
      </c>
      <c r="S81" s="223"/>
      <c r="T81" s="183">
        <v>1</v>
      </c>
    </row>
    <row r="82" spans="1:20" s="316" customFormat="1" ht="30.75">
      <c r="A82" s="292" t="s">
        <v>224</v>
      </c>
      <c r="B82" s="276">
        <v>14</v>
      </c>
      <c r="C82" s="220" t="s">
        <v>347</v>
      </c>
      <c r="D82" s="225" t="s">
        <v>331</v>
      </c>
      <c r="E82" s="221">
        <v>48</v>
      </c>
      <c r="F82" s="221" t="s">
        <v>329</v>
      </c>
      <c r="G82" s="277" t="s">
        <v>296</v>
      </c>
      <c r="H82" s="222" t="s">
        <v>330</v>
      </c>
      <c r="I82" s="222" t="s">
        <v>330</v>
      </c>
      <c r="J82" s="222" t="s">
        <v>330</v>
      </c>
      <c r="K82" s="222" t="s">
        <v>330</v>
      </c>
      <c r="L82" s="222" t="s">
        <v>330</v>
      </c>
      <c r="M82" s="222" t="s">
        <v>330</v>
      </c>
      <c r="N82" s="222" t="s">
        <v>330</v>
      </c>
      <c r="O82" s="222" t="s">
        <v>330</v>
      </c>
      <c r="P82" s="222" t="s">
        <v>330</v>
      </c>
      <c r="Q82" s="222" t="s">
        <v>330</v>
      </c>
      <c r="R82" s="222" t="s">
        <v>330</v>
      </c>
      <c r="S82" s="223"/>
      <c r="T82" s="183">
        <v>1</v>
      </c>
    </row>
    <row r="83" spans="1:20" s="53" customFormat="1" ht="30.75">
      <c r="A83" s="292" t="s">
        <v>224</v>
      </c>
      <c r="B83" s="276">
        <v>15</v>
      </c>
      <c r="C83" s="220" t="s">
        <v>269</v>
      </c>
      <c r="D83" s="225" t="s">
        <v>331</v>
      </c>
      <c r="E83" s="221">
        <v>48</v>
      </c>
      <c r="F83" s="221" t="s">
        <v>329</v>
      </c>
      <c r="G83" s="277" t="s">
        <v>296</v>
      </c>
      <c r="H83" s="222" t="s">
        <v>330</v>
      </c>
      <c r="I83" s="222" t="s">
        <v>330</v>
      </c>
      <c r="J83" s="222" t="s">
        <v>330</v>
      </c>
      <c r="K83" s="222" t="s">
        <v>330</v>
      </c>
      <c r="L83" s="222" t="s">
        <v>330</v>
      </c>
      <c r="M83" s="222" t="s">
        <v>330</v>
      </c>
      <c r="N83" s="222" t="s">
        <v>330</v>
      </c>
      <c r="O83" s="222" t="s">
        <v>330</v>
      </c>
      <c r="P83" s="222" t="s">
        <v>330</v>
      </c>
      <c r="Q83" s="222" t="s">
        <v>330</v>
      </c>
      <c r="R83" s="222" t="s">
        <v>330</v>
      </c>
      <c r="S83" s="223"/>
      <c r="T83" s="183">
        <v>1</v>
      </c>
    </row>
    <row r="84" spans="1:20" ht="30.75">
      <c r="A84" s="293" t="s">
        <v>218</v>
      </c>
      <c r="B84" s="282">
        <f>+COUNT(B69:B83)</f>
        <v>15</v>
      </c>
      <c r="C84" s="283"/>
      <c r="D84" s="284"/>
      <c r="E84" s="284"/>
      <c r="F84" s="284"/>
      <c r="G84" s="285"/>
      <c r="H84" s="286"/>
      <c r="I84" s="286"/>
      <c r="J84" s="286"/>
      <c r="K84" s="287"/>
      <c r="L84" s="287"/>
      <c r="M84" s="287"/>
      <c r="N84" s="287"/>
      <c r="O84" s="287"/>
      <c r="P84" s="287"/>
      <c r="Q84" s="287"/>
      <c r="R84" s="287"/>
      <c r="S84" s="287"/>
      <c r="T84" s="288"/>
    </row>
    <row r="85" spans="1:20" s="53" customFormat="1" ht="30.75">
      <c r="A85" s="294" t="s">
        <v>225</v>
      </c>
      <c r="B85" s="276">
        <v>1</v>
      </c>
      <c r="C85" s="220" t="s">
        <v>348</v>
      </c>
      <c r="D85" s="225" t="s">
        <v>328</v>
      </c>
      <c r="E85" s="221">
        <v>48</v>
      </c>
      <c r="F85" s="221" t="s">
        <v>329</v>
      </c>
      <c r="G85" s="277" t="s">
        <v>296</v>
      </c>
      <c r="H85" s="222" t="s">
        <v>330</v>
      </c>
      <c r="I85" s="222" t="s">
        <v>330</v>
      </c>
      <c r="J85" s="291" t="s">
        <v>303</v>
      </c>
      <c r="K85" s="223" t="s">
        <v>303</v>
      </c>
      <c r="L85" s="223" t="s">
        <v>303</v>
      </c>
      <c r="M85" s="223" t="s">
        <v>303</v>
      </c>
      <c r="N85" s="223" t="s">
        <v>303</v>
      </c>
      <c r="O85" s="223" t="s">
        <v>303</v>
      </c>
      <c r="P85" s="223" t="s">
        <v>303</v>
      </c>
      <c r="Q85" s="223" t="s">
        <v>303</v>
      </c>
      <c r="R85" s="222" t="s">
        <v>330</v>
      </c>
      <c r="S85" s="223"/>
      <c r="T85" s="183">
        <v>1</v>
      </c>
    </row>
    <row r="86" spans="1:20" s="53" customFormat="1" ht="30.75">
      <c r="A86" s="292" t="s">
        <v>225</v>
      </c>
      <c r="B86" s="276">
        <v>2</v>
      </c>
      <c r="C86" s="220" t="s">
        <v>280</v>
      </c>
      <c r="D86" s="225" t="s">
        <v>328</v>
      </c>
      <c r="E86" s="221">
        <v>48</v>
      </c>
      <c r="F86" s="221" t="s">
        <v>329</v>
      </c>
      <c r="G86" s="277" t="s">
        <v>296</v>
      </c>
      <c r="H86" s="222" t="s">
        <v>330</v>
      </c>
      <c r="I86" s="222" t="s">
        <v>330</v>
      </c>
      <c r="J86" s="291" t="s">
        <v>303</v>
      </c>
      <c r="K86" s="223" t="s">
        <v>303</v>
      </c>
      <c r="L86" s="223" t="s">
        <v>303</v>
      </c>
      <c r="M86" s="223" t="s">
        <v>303</v>
      </c>
      <c r="N86" s="223" t="s">
        <v>303</v>
      </c>
      <c r="O86" s="223" t="s">
        <v>303</v>
      </c>
      <c r="P86" s="223" t="s">
        <v>303</v>
      </c>
      <c r="Q86" s="223" t="s">
        <v>303</v>
      </c>
      <c r="R86" s="222" t="s">
        <v>330</v>
      </c>
      <c r="S86" s="223"/>
      <c r="T86" s="183">
        <v>1</v>
      </c>
    </row>
    <row r="87" spans="1:20" s="53" customFormat="1" ht="30.75">
      <c r="A87" s="292" t="s">
        <v>225</v>
      </c>
      <c r="B87" s="276">
        <v>3</v>
      </c>
      <c r="C87" s="220" t="s">
        <v>281</v>
      </c>
      <c r="D87" s="225" t="s">
        <v>328</v>
      </c>
      <c r="E87" s="221">
        <v>48</v>
      </c>
      <c r="F87" s="221" t="s">
        <v>329</v>
      </c>
      <c r="G87" s="277" t="s">
        <v>296</v>
      </c>
      <c r="H87" s="222" t="s">
        <v>330</v>
      </c>
      <c r="I87" s="222" t="s">
        <v>330</v>
      </c>
      <c r="J87" s="291" t="s">
        <v>303</v>
      </c>
      <c r="K87" s="223" t="s">
        <v>303</v>
      </c>
      <c r="L87" s="223" t="s">
        <v>303</v>
      </c>
      <c r="M87" s="223" t="s">
        <v>303</v>
      </c>
      <c r="N87" s="223" t="s">
        <v>303</v>
      </c>
      <c r="O87" s="223" t="s">
        <v>303</v>
      </c>
      <c r="P87" s="223" t="s">
        <v>303</v>
      </c>
      <c r="Q87" s="223" t="s">
        <v>303</v>
      </c>
      <c r="R87" s="222" t="s">
        <v>330</v>
      </c>
      <c r="S87" s="223"/>
      <c r="T87" s="183">
        <v>1</v>
      </c>
    </row>
    <row r="88" spans="1:20" s="53" customFormat="1" ht="30.75">
      <c r="A88" s="292" t="s">
        <v>225</v>
      </c>
      <c r="B88" s="276">
        <v>4</v>
      </c>
      <c r="C88" s="220" t="s">
        <v>282</v>
      </c>
      <c r="D88" s="225" t="s">
        <v>328</v>
      </c>
      <c r="E88" s="221">
        <v>48</v>
      </c>
      <c r="F88" s="221" t="s">
        <v>329</v>
      </c>
      <c r="G88" s="277" t="s">
        <v>296</v>
      </c>
      <c r="H88" s="222" t="s">
        <v>330</v>
      </c>
      <c r="I88" s="222" t="s">
        <v>330</v>
      </c>
      <c r="J88" s="291" t="s">
        <v>303</v>
      </c>
      <c r="K88" s="223" t="s">
        <v>303</v>
      </c>
      <c r="L88" s="223" t="s">
        <v>303</v>
      </c>
      <c r="M88" s="223" t="s">
        <v>303</v>
      </c>
      <c r="N88" s="223" t="s">
        <v>303</v>
      </c>
      <c r="O88" s="223" t="s">
        <v>303</v>
      </c>
      <c r="P88" s="223" t="s">
        <v>303</v>
      </c>
      <c r="Q88" s="223" t="s">
        <v>303</v>
      </c>
      <c r="R88" s="222" t="s">
        <v>330</v>
      </c>
      <c r="S88" s="223"/>
      <c r="T88" s="183">
        <v>1</v>
      </c>
    </row>
    <row r="89" spans="1:20" s="53" customFormat="1" ht="30.75">
      <c r="A89" s="296" t="s">
        <v>225</v>
      </c>
      <c r="B89" s="297">
        <v>5</v>
      </c>
      <c r="C89" s="298" t="s">
        <v>349</v>
      </c>
      <c r="D89" s="299" t="s">
        <v>328</v>
      </c>
      <c r="E89" s="300">
        <v>48</v>
      </c>
      <c r="F89" s="300" t="s">
        <v>329</v>
      </c>
      <c r="G89" s="301" t="s">
        <v>296</v>
      </c>
      <c r="H89" s="222" t="s">
        <v>330</v>
      </c>
      <c r="I89" s="222" t="s">
        <v>330</v>
      </c>
      <c r="J89" s="291" t="s">
        <v>303</v>
      </c>
      <c r="K89" s="223" t="s">
        <v>303</v>
      </c>
      <c r="L89" s="223" t="s">
        <v>303</v>
      </c>
      <c r="M89" s="223" t="s">
        <v>303</v>
      </c>
      <c r="N89" s="223" t="s">
        <v>303</v>
      </c>
      <c r="O89" s="223" t="s">
        <v>303</v>
      </c>
      <c r="P89" s="223" t="s">
        <v>303</v>
      </c>
      <c r="Q89" s="223" t="s">
        <v>303</v>
      </c>
      <c r="R89" s="222" t="s">
        <v>330</v>
      </c>
      <c r="S89" s="223"/>
      <c r="T89" s="183">
        <v>1</v>
      </c>
    </row>
    <row r="90" spans="1:20" s="53" customFormat="1" ht="30.75">
      <c r="A90" s="292" t="s">
        <v>225</v>
      </c>
      <c r="B90" s="276">
        <v>6</v>
      </c>
      <c r="C90" s="220" t="s">
        <v>283</v>
      </c>
      <c r="D90" s="225" t="s">
        <v>328</v>
      </c>
      <c r="E90" s="221">
        <v>48</v>
      </c>
      <c r="F90" s="221" t="s">
        <v>329</v>
      </c>
      <c r="G90" s="304" t="s">
        <v>297</v>
      </c>
      <c r="H90" s="290" t="s">
        <v>330</v>
      </c>
      <c r="I90" s="290" t="s">
        <v>330</v>
      </c>
      <c r="J90" s="291" t="s">
        <v>303</v>
      </c>
      <c r="K90" s="319" t="s">
        <v>303</v>
      </c>
      <c r="L90" s="319" t="s">
        <v>303</v>
      </c>
      <c r="M90" s="319" t="s">
        <v>303</v>
      </c>
      <c r="N90" s="319" t="s">
        <v>303</v>
      </c>
      <c r="O90" s="319" t="s">
        <v>303</v>
      </c>
      <c r="P90" s="319" t="s">
        <v>303</v>
      </c>
      <c r="Q90" s="319" t="s">
        <v>303</v>
      </c>
      <c r="R90" s="277" t="s">
        <v>338</v>
      </c>
      <c r="S90" s="223"/>
      <c r="T90" s="183">
        <v>1</v>
      </c>
    </row>
    <row r="91" spans="1:20" s="53" customFormat="1" ht="30.75">
      <c r="A91" s="292" t="s">
        <v>225</v>
      </c>
      <c r="B91" s="276">
        <v>7</v>
      </c>
      <c r="C91" s="220" t="s">
        <v>284</v>
      </c>
      <c r="D91" s="225" t="s">
        <v>328</v>
      </c>
      <c r="E91" s="221">
        <v>48</v>
      </c>
      <c r="F91" s="221" t="s">
        <v>329</v>
      </c>
      <c r="G91" s="277" t="s">
        <v>296</v>
      </c>
      <c r="H91" s="222" t="s">
        <v>330</v>
      </c>
      <c r="I91" s="222" t="s">
        <v>330</v>
      </c>
      <c r="J91" s="291" t="s">
        <v>303</v>
      </c>
      <c r="K91" s="223" t="s">
        <v>303</v>
      </c>
      <c r="L91" s="223" t="s">
        <v>303</v>
      </c>
      <c r="M91" s="223" t="s">
        <v>303</v>
      </c>
      <c r="N91" s="223" t="s">
        <v>303</v>
      </c>
      <c r="O91" s="223" t="s">
        <v>303</v>
      </c>
      <c r="P91" s="223" t="s">
        <v>303</v>
      </c>
      <c r="Q91" s="223" t="s">
        <v>303</v>
      </c>
      <c r="R91" s="222" t="s">
        <v>330</v>
      </c>
      <c r="S91" s="223"/>
      <c r="T91" s="183">
        <v>1</v>
      </c>
    </row>
    <row r="92" spans="1:20" s="53" customFormat="1" ht="30.75">
      <c r="A92" s="292" t="s">
        <v>225</v>
      </c>
      <c r="B92" s="276">
        <v>8</v>
      </c>
      <c r="C92" s="220" t="s">
        <v>285</v>
      </c>
      <c r="D92" s="225" t="s">
        <v>331</v>
      </c>
      <c r="E92" s="221">
        <v>48</v>
      </c>
      <c r="F92" s="221" t="s">
        <v>329</v>
      </c>
      <c r="G92" s="277" t="s">
        <v>296</v>
      </c>
      <c r="H92" s="222" t="s">
        <v>330</v>
      </c>
      <c r="I92" s="222" t="s">
        <v>330</v>
      </c>
      <c r="J92" s="222" t="s">
        <v>330</v>
      </c>
      <c r="K92" s="222" t="s">
        <v>330</v>
      </c>
      <c r="L92" s="222" t="s">
        <v>330</v>
      </c>
      <c r="M92" s="222" t="s">
        <v>330</v>
      </c>
      <c r="N92" s="222" t="s">
        <v>330</v>
      </c>
      <c r="O92" s="222" t="s">
        <v>330</v>
      </c>
      <c r="P92" s="222" t="s">
        <v>330</v>
      </c>
      <c r="Q92" s="222" t="s">
        <v>330</v>
      </c>
      <c r="R92" s="222" t="s">
        <v>330</v>
      </c>
      <c r="S92" s="314"/>
      <c r="T92" s="183">
        <v>1</v>
      </c>
    </row>
    <row r="93" spans="1:20" ht="30.75">
      <c r="A93" s="293" t="s">
        <v>218</v>
      </c>
      <c r="B93" s="282">
        <f>+COUNT(B85:B92)</f>
        <v>8</v>
      </c>
      <c r="C93" s="283"/>
      <c r="D93" s="284"/>
      <c r="E93" s="284"/>
      <c r="F93" s="284"/>
      <c r="G93" s="285"/>
      <c r="H93" s="286"/>
      <c r="I93" s="286"/>
      <c r="J93" s="286"/>
      <c r="K93" s="287"/>
      <c r="L93" s="287"/>
      <c r="M93" s="287"/>
      <c r="N93" s="287"/>
      <c r="O93" s="287"/>
      <c r="P93" s="287"/>
      <c r="Q93" s="287"/>
      <c r="R93" s="287"/>
      <c r="S93" s="287"/>
      <c r="T93" s="288"/>
    </row>
    <row r="94" spans="1:20" s="53" customFormat="1" ht="30.75">
      <c r="A94" s="294" t="s">
        <v>226</v>
      </c>
      <c r="B94" s="276">
        <v>1</v>
      </c>
      <c r="C94" s="220" t="s">
        <v>226</v>
      </c>
      <c r="D94" s="225" t="s">
        <v>328</v>
      </c>
      <c r="E94" s="221">
        <v>48</v>
      </c>
      <c r="F94" s="221" t="s">
        <v>329</v>
      </c>
      <c r="G94" s="277" t="s">
        <v>296</v>
      </c>
      <c r="H94" s="222" t="s">
        <v>330</v>
      </c>
      <c r="I94" s="222" t="s">
        <v>330</v>
      </c>
      <c r="J94" s="291" t="s">
        <v>303</v>
      </c>
      <c r="K94" s="223" t="s">
        <v>303</v>
      </c>
      <c r="L94" s="223" t="s">
        <v>303</v>
      </c>
      <c r="M94" s="223" t="s">
        <v>303</v>
      </c>
      <c r="N94" s="223" t="s">
        <v>303</v>
      </c>
      <c r="O94" s="223" t="s">
        <v>303</v>
      </c>
      <c r="P94" s="223" t="s">
        <v>303</v>
      </c>
      <c r="Q94" s="223" t="s">
        <v>303</v>
      </c>
      <c r="R94" s="222" t="s">
        <v>330</v>
      </c>
      <c r="S94" s="223"/>
      <c r="T94" s="183">
        <v>1</v>
      </c>
    </row>
    <row r="95" spans="1:20" ht="30.75">
      <c r="A95" s="293" t="s">
        <v>218</v>
      </c>
      <c r="B95" s="282">
        <f>+COUNT(B94)</f>
        <v>1</v>
      </c>
      <c r="C95" s="283"/>
      <c r="D95" s="284"/>
      <c r="E95" s="284"/>
      <c r="F95" s="284"/>
      <c r="G95" s="285"/>
      <c r="H95" s="286"/>
      <c r="I95" s="286"/>
      <c r="J95" s="286"/>
      <c r="K95" s="287"/>
      <c r="L95" s="287"/>
      <c r="M95" s="287"/>
      <c r="N95" s="287"/>
      <c r="O95" s="287"/>
      <c r="P95" s="287"/>
      <c r="Q95" s="287"/>
      <c r="R95" s="287"/>
      <c r="S95" s="287"/>
      <c r="T95" s="288"/>
    </row>
    <row r="96" spans="1:20" s="53" customFormat="1" ht="30.75">
      <c r="A96" s="294" t="s">
        <v>227</v>
      </c>
      <c r="B96" s="276">
        <v>1</v>
      </c>
      <c r="C96" s="220" t="s">
        <v>286</v>
      </c>
      <c r="D96" s="225" t="s">
        <v>328</v>
      </c>
      <c r="E96" s="221">
        <v>48</v>
      </c>
      <c r="F96" s="221" t="s">
        <v>329</v>
      </c>
      <c r="G96" s="277" t="s">
        <v>296</v>
      </c>
      <c r="H96" s="222" t="s">
        <v>330</v>
      </c>
      <c r="I96" s="222" t="s">
        <v>330</v>
      </c>
      <c r="J96" s="291" t="s">
        <v>303</v>
      </c>
      <c r="K96" s="223" t="s">
        <v>303</v>
      </c>
      <c r="L96" s="223" t="s">
        <v>303</v>
      </c>
      <c r="M96" s="223" t="s">
        <v>303</v>
      </c>
      <c r="N96" s="223" t="s">
        <v>303</v>
      </c>
      <c r="O96" s="223" t="s">
        <v>303</v>
      </c>
      <c r="P96" s="223" t="s">
        <v>303</v>
      </c>
      <c r="Q96" s="223" t="s">
        <v>303</v>
      </c>
      <c r="R96" s="222" t="s">
        <v>330</v>
      </c>
      <c r="S96" s="223"/>
      <c r="T96" s="183">
        <v>1</v>
      </c>
    </row>
    <row r="97" spans="1:20" s="53" customFormat="1" ht="30.75">
      <c r="A97" s="292" t="s">
        <v>227</v>
      </c>
      <c r="B97" s="276">
        <v>2</v>
      </c>
      <c r="C97" s="220" t="s">
        <v>287</v>
      </c>
      <c r="D97" s="225" t="s">
        <v>328</v>
      </c>
      <c r="E97" s="221">
        <v>48</v>
      </c>
      <c r="F97" s="221" t="s">
        <v>329</v>
      </c>
      <c r="G97" s="277" t="s">
        <v>296</v>
      </c>
      <c r="H97" s="222" t="s">
        <v>330</v>
      </c>
      <c r="I97" s="222" t="s">
        <v>330</v>
      </c>
      <c r="J97" s="291" t="s">
        <v>303</v>
      </c>
      <c r="K97" s="223" t="s">
        <v>303</v>
      </c>
      <c r="L97" s="223" t="s">
        <v>303</v>
      </c>
      <c r="M97" s="223" t="s">
        <v>303</v>
      </c>
      <c r="N97" s="223" t="s">
        <v>303</v>
      </c>
      <c r="O97" s="223" t="s">
        <v>303</v>
      </c>
      <c r="P97" s="223" t="s">
        <v>303</v>
      </c>
      <c r="Q97" s="223" t="s">
        <v>303</v>
      </c>
      <c r="R97" s="222" t="s">
        <v>330</v>
      </c>
      <c r="S97" s="223"/>
      <c r="T97" s="183">
        <v>1</v>
      </c>
    </row>
    <row r="98" spans="1:20" s="53" customFormat="1" ht="30.75">
      <c r="A98" s="296" t="s">
        <v>227</v>
      </c>
      <c r="B98" s="297">
        <v>3</v>
      </c>
      <c r="C98" s="298" t="s">
        <v>350</v>
      </c>
      <c r="D98" s="299" t="s">
        <v>328</v>
      </c>
      <c r="E98" s="300">
        <v>48</v>
      </c>
      <c r="F98" s="300" t="s">
        <v>329</v>
      </c>
      <c r="G98" s="301" t="s">
        <v>296</v>
      </c>
      <c r="H98" s="222" t="s">
        <v>330</v>
      </c>
      <c r="I98" s="222" t="s">
        <v>330</v>
      </c>
      <c r="J98" s="291" t="s">
        <v>303</v>
      </c>
      <c r="K98" s="223" t="s">
        <v>303</v>
      </c>
      <c r="L98" s="223" t="s">
        <v>303</v>
      </c>
      <c r="M98" s="223" t="s">
        <v>303</v>
      </c>
      <c r="N98" s="223" t="s">
        <v>303</v>
      </c>
      <c r="O98" s="223" t="s">
        <v>303</v>
      </c>
      <c r="P98" s="223" t="s">
        <v>303</v>
      </c>
      <c r="Q98" s="223" t="s">
        <v>303</v>
      </c>
      <c r="R98" s="222" t="s">
        <v>330</v>
      </c>
      <c r="S98" s="223"/>
      <c r="T98" s="183">
        <v>1</v>
      </c>
    </row>
    <row r="99" spans="1:20" s="53" customFormat="1" ht="30.75">
      <c r="A99" s="292" t="s">
        <v>227</v>
      </c>
      <c r="B99" s="276">
        <v>4</v>
      </c>
      <c r="C99" s="220" t="s">
        <v>286</v>
      </c>
      <c r="D99" s="225" t="s">
        <v>331</v>
      </c>
      <c r="E99" s="221">
        <v>48</v>
      </c>
      <c r="F99" s="221" t="s">
        <v>329</v>
      </c>
      <c r="G99" s="304" t="s">
        <v>297</v>
      </c>
      <c r="H99" s="305" t="s">
        <v>338</v>
      </c>
      <c r="I99" s="306" t="s">
        <v>330</v>
      </c>
      <c r="J99" s="306" t="s">
        <v>330</v>
      </c>
      <c r="K99" s="306" t="s">
        <v>330</v>
      </c>
      <c r="L99" s="306" t="s">
        <v>330</v>
      </c>
      <c r="M99" s="306" t="s">
        <v>330</v>
      </c>
      <c r="N99" s="306" t="s">
        <v>330</v>
      </c>
      <c r="O99" s="306" t="s">
        <v>330</v>
      </c>
      <c r="P99" s="306" t="s">
        <v>330</v>
      </c>
      <c r="Q99" s="307" t="s">
        <v>330</v>
      </c>
      <c r="R99" s="306" t="s">
        <v>330</v>
      </c>
      <c r="S99" s="320"/>
      <c r="T99" s="183">
        <v>1</v>
      </c>
    </row>
    <row r="100" spans="1:20" s="53" customFormat="1" ht="30.75">
      <c r="A100" s="292" t="s">
        <v>227</v>
      </c>
      <c r="B100" s="276">
        <v>5</v>
      </c>
      <c r="C100" s="220" t="s">
        <v>288</v>
      </c>
      <c r="D100" s="225" t="s">
        <v>331</v>
      </c>
      <c r="E100" s="221">
        <v>48</v>
      </c>
      <c r="F100" s="221" t="s">
        <v>329</v>
      </c>
      <c r="G100" s="304" t="s">
        <v>297</v>
      </c>
      <c r="H100" s="305" t="s">
        <v>338</v>
      </c>
      <c r="I100" s="306" t="s">
        <v>330</v>
      </c>
      <c r="J100" s="306" t="s">
        <v>330</v>
      </c>
      <c r="K100" s="306" t="s">
        <v>330</v>
      </c>
      <c r="L100" s="306" t="s">
        <v>330</v>
      </c>
      <c r="M100" s="306" t="s">
        <v>330</v>
      </c>
      <c r="N100" s="306" t="s">
        <v>330</v>
      </c>
      <c r="O100" s="308" t="s">
        <v>338</v>
      </c>
      <c r="P100" s="306" t="s">
        <v>330</v>
      </c>
      <c r="Q100" s="307" t="s">
        <v>330</v>
      </c>
      <c r="R100" s="306" t="s">
        <v>330</v>
      </c>
      <c r="S100" s="226"/>
      <c r="T100" s="183">
        <v>1</v>
      </c>
    </row>
    <row r="101" spans="1:20" ht="31.5" thickBot="1">
      <c r="A101" s="293" t="s">
        <v>218</v>
      </c>
      <c r="B101" s="282">
        <f>+COUNT(B96:B100)</f>
        <v>5</v>
      </c>
      <c r="C101" s="283"/>
      <c r="D101" s="284"/>
      <c r="E101" s="284"/>
      <c r="F101" s="321"/>
      <c r="G101" s="322"/>
      <c r="H101" s="286"/>
      <c r="I101" s="286"/>
      <c r="J101" s="286"/>
      <c r="K101" s="287"/>
      <c r="L101" s="287"/>
      <c r="M101" s="287"/>
      <c r="N101" s="287"/>
      <c r="O101" s="287"/>
      <c r="P101" s="287"/>
      <c r="Q101" s="287"/>
      <c r="R101" s="287"/>
      <c r="T101" s="323"/>
    </row>
    <row r="102" spans="1:20" s="101" customFormat="1" ht="35.25" customHeight="1">
      <c r="A102" s="1343" t="s">
        <v>228</v>
      </c>
      <c r="B102" s="324">
        <f>SUM(B11,B15,B17,B39,B56,B65,B68,B84,B93,B95,B101)</f>
        <v>85</v>
      </c>
      <c r="C102" s="325"/>
      <c r="D102" s="326"/>
      <c r="E102" s="327"/>
      <c r="F102" s="328"/>
      <c r="G102" s="329"/>
      <c r="H102" s="327"/>
      <c r="I102" s="327"/>
      <c r="J102" s="327"/>
      <c r="K102" s="327"/>
      <c r="L102" s="327"/>
      <c r="M102" s="327"/>
      <c r="N102" s="327"/>
      <c r="O102" s="327"/>
      <c r="P102" s="327"/>
      <c r="Q102" s="327"/>
      <c r="R102" s="327"/>
      <c r="T102" s="146"/>
    </row>
    <row r="103" spans="1:20" s="101" customFormat="1" ht="33" customHeight="1" thickBot="1">
      <c r="A103" s="1344"/>
      <c r="B103" s="330"/>
      <c r="C103" s="331"/>
      <c r="D103" s="332"/>
      <c r="E103" s="333"/>
      <c r="F103" s="334"/>
      <c r="G103" s="335"/>
      <c r="H103" s="333"/>
      <c r="I103" s="333"/>
      <c r="J103" s="333"/>
      <c r="K103" s="333"/>
      <c r="L103" s="333"/>
      <c r="M103" s="333"/>
      <c r="N103" s="333"/>
      <c r="O103" s="333"/>
      <c r="P103" s="333"/>
      <c r="Q103" s="333"/>
      <c r="R103" s="333"/>
    </row>
    <row r="104" spans="1:20" s="101" customFormat="1" ht="31.5" customHeight="1">
      <c r="A104" s="336"/>
      <c r="B104" s="337"/>
      <c r="C104" s="338"/>
      <c r="D104" s="339"/>
      <c r="E104" s="340"/>
      <c r="F104" s="341"/>
      <c r="G104" s="342"/>
      <c r="H104" s="341"/>
      <c r="I104" s="340"/>
      <c r="J104" s="340"/>
      <c r="K104" s="340"/>
      <c r="L104" s="340"/>
      <c r="M104" s="340"/>
      <c r="N104" s="340"/>
      <c r="O104" s="340"/>
      <c r="P104" s="340"/>
      <c r="Q104" s="340"/>
      <c r="R104" s="340"/>
      <c r="T104" s="343">
        <f>SUBTOTAL(9,T5:T103)</f>
        <v>85</v>
      </c>
    </row>
    <row r="105" spans="1:20" ht="24">
      <c r="A105" s="213" t="s">
        <v>289</v>
      </c>
      <c r="B105" s="100"/>
      <c r="C105" s="53"/>
      <c r="D105" s="102"/>
      <c r="E105" s="344"/>
      <c r="J105"/>
      <c r="T105" s="347">
        <f>SUBTOTAL(9,T5:T104)</f>
        <v>85</v>
      </c>
    </row>
    <row r="106" spans="1:20" ht="24">
      <c r="A106" s="98" t="s">
        <v>290</v>
      </c>
      <c r="B106" s="100"/>
      <c r="C106" s="53"/>
      <c r="D106" s="102"/>
      <c r="E106" s="344"/>
      <c r="J106"/>
    </row>
    <row r="107" spans="1:20" ht="23.25">
      <c r="B107" s="348" t="s">
        <v>351</v>
      </c>
      <c r="J107"/>
    </row>
    <row r="109" spans="1:20" ht="19.5">
      <c r="T109" s="349">
        <f>SUBTOTAL(9,T5:T108)</f>
        <v>85</v>
      </c>
    </row>
  </sheetData>
  <autoFilter ref="A4:T107"/>
  <mergeCells count="12">
    <mergeCell ref="G2:G4"/>
    <mergeCell ref="H2:R2"/>
    <mergeCell ref="S2:S4"/>
    <mergeCell ref="T2:T4"/>
    <mergeCell ref="H3:R3"/>
    <mergeCell ref="E2:E4"/>
    <mergeCell ref="F2:F4"/>
    <mergeCell ref="A102:A103"/>
    <mergeCell ref="A2:A4"/>
    <mergeCell ref="B2:B4"/>
    <mergeCell ref="C2:C4"/>
    <mergeCell ref="D2:D4"/>
  </mergeCells>
  <conditionalFormatting sqref="H49:J49 H2:H3 H6 H34:J34 H36:J36 H54:J54 H5:I5 R5 H12:I13 R12:R13 H16:I16 R16 H29:J29 H18:I28 R18:R28 H40:I45 R40:R45 H57:I59 R57:R59 H66:I67 R66:R67 H69:I78 R69:R78 H85:I91 R85:R91 H94:I94 R94 H99:J100 H96:I98 R96:R98">
    <cfRule type="cellIs" dxfId="957" priority="72" operator="equal">
      <formula>0</formula>
    </cfRule>
  </conditionalFormatting>
  <conditionalFormatting sqref="K5:Q5 K49:R49 K99:R100 K74:Q74 K90:Q90 K29:R29 K78:Q78 K34:R34 K36:R36 K54:R54">
    <cfRule type="cellIs" dxfId="956" priority="69" operator="equal">
      <formula>" -"</formula>
    </cfRule>
    <cfRule type="containsText" dxfId="955" priority="70" operator="containsText" text="n/a">
      <formula>NOT(ISERROR(SEARCH("n/a",K5)))</formula>
    </cfRule>
    <cfRule type="cellIs" dxfId="954" priority="71" operator="equal">
      <formula>0</formula>
    </cfRule>
  </conditionalFormatting>
  <conditionalFormatting sqref="S5:S10 S18:S38 S12:S14 S16 S40:S55 S57:S64 S66:S67 S69:S83 S85:S92 S94 S96:S100">
    <cfRule type="cellIs" dxfId="953" priority="66" operator="equal">
      <formula>" -"</formula>
    </cfRule>
    <cfRule type="containsText" dxfId="952" priority="67" operator="containsText" text="n/a">
      <formula>NOT(ISERROR(SEARCH("n/a",S5)))</formula>
    </cfRule>
    <cfRule type="cellIs" dxfId="951" priority="68" operator="equal">
      <formula>0</formula>
    </cfRule>
  </conditionalFormatting>
  <conditionalFormatting sqref="H29:R29 H49:R49 H65:R65 H68:R68 H95:R95 H99:R100 H93:R93 H34:R34 H36:R36 H39:R39 H54:R54 H56:R56 H84:R84 H74:I74 K74:R74 H78:I78 K78:R78 H90:I90 K90:R90">
    <cfRule type="containsText" dxfId="950" priority="65" operator="containsText" text="ไม">
      <formula>NOT(ISERROR(SEARCH("ไม",H29)))</formula>
    </cfRule>
  </conditionalFormatting>
  <conditionalFormatting sqref="K91:Q91 K94:Q94 K16:Q16 K12:Q13 K18:Q28 K40:Q45 K57:Q59 K66:Q67 K69:Q73 K75:Q77 K85:Q89 K96:Q98">
    <cfRule type="cellIs" dxfId="949" priority="62" operator="equal">
      <formula>" -"</formula>
    </cfRule>
    <cfRule type="containsText" dxfId="948" priority="63" operator="containsText" text="n/a">
      <formula>NOT(ISERROR(SEARCH("n/a",K12)))</formula>
    </cfRule>
    <cfRule type="cellIs" dxfId="947" priority="64" operator="equal">
      <formula>0</formula>
    </cfRule>
  </conditionalFormatting>
  <conditionalFormatting sqref="I6:R6">
    <cfRule type="cellIs" dxfId="946" priority="61" operator="equal">
      <formula>0</formula>
    </cfRule>
  </conditionalFormatting>
  <conditionalFormatting sqref="H92 H79:H83 H60:H64 H55 H50:H53 H46:H48 H37:H38 H35 H30:H33 H14 H7:H10">
    <cfRule type="cellIs" dxfId="945" priority="60" operator="equal">
      <formula>0</formula>
    </cfRule>
  </conditionalFormatting>
  <conditionalFormatting sqref="I92:R92 I79:R83 I60:R64 I55:R55 I50:R53 I46:R48 I37:R38 I35:R35 I30:R33 I14:R14 I7:R10">
    <cfRule type="cellIs" dxfId="944" priority="59" operator="equal">
      <formula>0</formula>
    </cfRule>
  </conditionalFormatting>
  <conditionalFormatting sqref="T5:T9">
    <cfRule type="cellIs" dxfId="943" priority="55" stopIfTrue="1" operator="equal">
      <formula>"ต้องปรับปรุงเร่งด่วน"</formula>
    </cfRule>
    <cfRule type="cellIs" dxfId="942" priority="56" stopIfTrue="1" operator="equal">
      <formula>"ต้องปรับปรุง"</formula>
    </cfRule>
    <cfRule type="cellIs" dxfId="941" priority="57" stopIfTrue="1" operator="equal">
      <formula>"ต้องปรับปรุงเร่งด่วน"</formula>
    </cfRule>
    <cfRule type="cellIs" dxfId="940" priority="58" stopIfTrue="1" operator="equal">
      <formula>"ต้องปรับปรุงเร่งด่วน"</formula>
    </cfRule>
  </conditionalFormatting>
  <conditionalFormatting sqref="T11">
    <cfRule type="cellIs" dxfId="939" priority="51" stopIfTrue="1" operator="equal">
      <formula>"ต้องปรับปรุงเร่งด่วน"</formula>
    </cfRule>
    <cfRule type="cellIs" dxfId="938" priority="52" stopIfTrue="1" operator="equal">
      <formula>"ต้องปรับปรุง"</formula>
    </cfRule>
    <cfRule type="cellIs" dxfId="937" priority="53" stopIfTrue="1" operator="equal">
      <formula>"ต้องปรับปรุงเร่งด่วน"</formula>
    </cfRule>
    <cfRule type="cellIs" dxfId="936" priority="54" stopIfTrue="1" operator="equal">
      <formula>"ต้องปรับปรุงเร่งด่วน"</formula>
    </cfRule>
  </conditionalFormatting>
  <conditionalFormatting sqref="T15">
    <cfRule type="cellIs" dxfId="935" priority="47" stopIfTrue="1" operator="equal">
      <formula>"ต้องปรับปรุงเร่งด่วน"</formula>
    </cfRule>
    <cfRule type="cellIs" dxfId="934" priority="48" stopIfTrue="1" operator="equal">
      <formula>"ต้องปรับปรุง"</formula>
    </cfRule>
    <cfRule type="cellIs" dxfId="933" priority="49" stopIfTrue="1" operator="equal">
      <formula>"ต้องปรับปรุงเร่งด่วน"</formula>
    </cfRule>
    <cfRule type="cellIs" dxfId="932" priority="50" stopIfTrue="1" operator="equal">
      <formula>"ต้องปรับปรุงเร่งด่วน"</formula>
    </cfRule>
  </conditionalFormatting>
  <conditionalFormatting sqref="T17">
    <cfRule type="cellIs" dxfId="931" priority="43" stopIfTrue="1" operator="equal">
      <formula>"ต้องปรับปรุงเร่งด่วน"</formula>
    </cfRule>
    <cfRule type="cellIs" dxfId="930" priority="44" stopIfTrue="1" operator="equal">
      <formula>"ต้องปรับปรุง"</formula>
    </cfRule>
    <cfRule type="cellIs" dxfId="929" priority="45" stopIfTrue="1" operator="equal">
      <formula>"ต้องปรับปรุงเร่งด่วน"</formula>
    </cfRule>
    <cfRule type="cellIs" dxfId="928" priority="46" stopIfTrue="1" operator="equal">
      <formula>"ต้องปรับปรุงเร่งด่วน"</formula>
    </cfRule>
  </conditionalFormatting>
  <conditionalFormatting sqref="T39">
    <cfRule type="cellIs" dxfId="927" priority="39" stopIfTrue="1" operator="equal">
      <formula>"ต้องปรับปรุงเร่งด่วน"</formula>
    </cfRule>
    <cfRule type="cellIs" dxfId="926" priority="40" stopIfTrue="1" operator="equal">
      <formula>"ต้องปรับปรุง"</formula>
    </cfRule>
    <cfRule type="cellIs" dxfId="925" priority="41" stopIfTrue="1" operator="equal">
      <formula>"ต้องปรับปรุงเร่งด่วน"</formula>
    </cfRule>
    <cfRule type="cellIs" dxfId="924" priority="42" stopIfTrue="1" operator="equal">
      <formula>"ต้องปรับปรุงเร่งด่วน"</formula>
    </cfRule>
  </conditionalFormatting>
  <conditionalFormatting sqref="T56">
    <cfRule type="cellIs" dxfId="923" priority="35" stopIfTrue="1" operator="equal">
      <formula>"ต้องปรับปรุงเร่งด่วน"</formula>
    </cfRule>
    <cfRule type="cellIs" dxfId="922" priority="36" stopIfTrue="1" operator="equal">
      <formula>"ต้องปรับปรุง"</formula>
    </cfRule>
    <cfRule type="cellIs" dxfId="921" priority="37" stopIfTrue="1" operator="equal">
      <formula>"ต้องปรับปรุงเร่งด่วน"</formula>
    </cfRule>
    <cfRule type="cellIs" dxfId="920" priority="38" stopIfTrue="1" operator="equal">
      <formula>"ต้องปรับปรุงเร่งด่วน"</formula>
    </cfRule>
  </conditionalFormatting>
  <conditionalFormatting sqref="T65">
    <cfRule type="cellIs" dxfId="919" priority="31" stopIfTrue="1" operator="equal">
      <formula>"ต้องปรับปรุงเร่งด่วน"</formula>
    </cfRule>
    <cfRule type="cellIs" dxfId="918" priority="32" stopIfTrue="1" operator="equal">
      <formula>"ต้องปรับปรุง"</formula>
    </cfRule>
    <cfRule type="cellIs" dxfId="917" priority="33" stopIfTrue="1" operator="equal">
      <formula>"ต้องปรับปรุงเร่งด่วน"</formula>
    </cfRule>
    <cfRule type="cellIs" dxfId="916" priority="34" stopIfTrue="1" operator="equal">
      <formula>"ต้องปรับปรุงเร่งด่วน"</formula>
    </cfRule>
  </conditionalFormatting>
  <conditionalFormatting sqref="T68">
    <cfRule type="cellIs" dxfId="915" priority="27" stopIfTrue="1" operator="equal">
      <formula>"ต้องปรับปรุงเร่งด่วน"</formula>
    </cfRule>
    <cfRule type="cellIs" dxfId="914" priority="28" stopIfTrue="1" operator="equal">
      <formula>"ต้องปรับปรุง"</formula>
    </cfRule>
    <cfRule type="cellIs" dxfId="913" priority="29" stopIfTrue="1" operator="equal">
      <formula>"ต้องปรับปรุงเร่งด่วน"</formula>
    </cfRule>
    <cfRule type="cellIs" dxfId="912" priority="30" stopIfTrue="1" operator="equal">
      <formula>"ต้องปรับปรุงเร่งด่วน"</formula>
    </cfRule>
  </conditionalFormatting>
  <conditionalFormatting sqref="T84">
    <cfRule type="cellIs" dxfId="911" priority="23" stopIfTrue="1" operator="equal">
      <formula>"ต้องปรับปรุงเร่งด่วน"</formula>
    </cfRule>
    <cfRule type="cellIs" dxfId="910" priority="24" stopIfTrue="1" operator="equal">
      <formula>"ต้องปรับปรุง"</formula>
    </cfRule>
    <cfRule type="cellIs" dxfId="909" priority="25" stopIfTrue="1" operator="equal">
      <formula>"ต้องปรับปรุงเร่งด่วน"</formula>
    </cfRule>
    <cfRule type="cellIs" dxfId="908" priority="26" stopIfTrue="1" operator="equal">
      <formula>"ต้องปรับปรุงเร่งด่วน"</formula>
    </cfRule>
  </conditionalFormatting>
  <conditionalFormatting sqref="T93">
    <cfRule type="cellIs" dxfId="907" priority="19" stopIfTrue="1" operator="equal">
      <formula>"ต้องปรับปรุงเร่งด่วน"</formula>
    </cfRule>
    <cfRule type="cellIs" dxfId="906" priority="20" stopIfTrue="1" operator="equal">
      <formula>"ต้องปรับปรุง"</formula>
    </cfRule>
    <cfRule type="cellIs" dxfId="905" priority="21" stopIfTrue="1" operator="equal">
      <formula>"ต้องปรับปรุงเร่งด่วน"</formula>
    </cfRule>
    <cfRule type="cellIs" dxfId="904" priority="22" stopIfTrue="1" operator="equal">
      <formula>"ต้องปรับปรุงเร่งด่วน"</formula>
    </cfRule>
  </conditionalFormatting>
  <conditionalFormatting sqref="T95">
    <cfRule type="cellIs" dxfId="903" priority="15" stopIfTrue="1" operator="equal">
      <formula>"ต้องปรับปรุงเร่งด่วน"</formula>
    </cfRule>
    <cfRule type="cellIs" dxfId="902" priority="16" stopIfTrue="1" operator="equal">
      <formula>"ต้องปรับปรุง"</formula>
    </cfRule>
    <cfRule type="cellIs" dxfId="901" priority="17" stopIfTrue="1" operator="equal">
      <formula>"ต้องปรับปรุงเร่งด่วน"</formula>
    </cfRule>
    <cfRule type="cellIs" dxfId="900" priority="18" stopIfTrue="1" operator="equal">
      <formula>"ต้องปรับปรุงเร่งด่วน"</formula>
    </cfRule>
  </conditionalFormatting>
  <conditionalFormatting sqref="T101">
    <cfRule type="cellIs" dxfId="899" priority="11" stopIfTrue="1" operator="equal">
      <formula>"ต้องปรับปรุงเร่งด่วน"</formula>
    </cfRule>
    <cfRule type="cellIs" dxfId="898" priority="12" stopIfTrue="1" operator="equal">
      <formula>"ต้องปรับปรุง"</formula>
    </cfRule>
    <cfRule type="cellIs" dxfId="897" priority="13" stopIfTrue="1" operator="equal">
      <formula>"ต้องปรับปรุงเร่งด่วน"</formula>
    </cfRule>
    <cfRule type="cellIs" dxfId="896" priority="14" stopIfTrue="1" operator="equal">
      <formula>"ต้องปรับปรุงเร่งด่วน"</formula>
    </cfRule>
  </conditionalFormatting>
  <conditionalFormatting sqref="T102">
    <cfRule type="cellIs" dxfId="895" priority="7" stopIfTrue="1" operator="equal">
      <formula>"ต้องปรับปรุงเร่งด่วน"</formula>
    </cfRule>
    <cfRule type="cellIs" dxfId="894" priority="8" stopIfTrue="1" operator="equal">
      <formula>"ต้องปรับปรุง"</formula>
    </cfRule>
    <cfRule type="cellIs" dxfId="893" priority="9" stopIfTrue="1" operator="equal">
      <formula>"ต้องปรับปรุงเร่งด่วน"</formula>
    </cfRule>
    <cfRule type="cellIs" dxfId="892" priority="10" stopIfTrue="1" operator="equal">
      <formula>"ต้องปรับปรุงเร่งด่วน"</formula>
    </cfRule>
  </conditionalFormatting>
  <conditionalFormatting sqref="T96:T100 T94 T85:T92 T69:T83 T66:T67 T57:T64 T40:T55 T35:T38 T18:T33 T16 T12:T14 T10">
    <cfRule type="cellIs" dxfId="891" priority="3" stopIfTrue="1" operator="equal">
      <formula>"ต้องปรับปรุงเร่งด่วน"</formula>
    </cfRule>
    <cfRule type="cellIs" dxfId="890" priority="4" stopIfTrue="1" operator="equal">
      <formula>"ต้องปรับปรุง"</formula>
    </cfRule>
    <cfRule type="cellIs" dxfId="889" priority="5" stopIfTrue="1" operator="equal">
      <formula>"ต้องปรับปรุงเร่งด่วน"</formula>
    </cfRule>
    <cfRule type="cellIs" dxfId="888" priority="6" stopIfTrue="1" operator="equal">
      <formula>"ต้องปรับปรุงเร่งด่วน"</formula>
    </cfRule>
  </conditionalFormatting>
  <conditionalFormatting sqref="H74">
    <cfRule type="cellIs" dxfId="887" priority="2" operator="equal">
      <formula>0</formula>
    </cfRule>
  </conditionalFormatting>
  <conditionalFormatting sqref="H78">
    <cfRule type="cellIs" dxfId="886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3399"/>
  </sheetPr>
  <dimension ref="A1:IQ253"/>
  <sheetViews>
    <sheetView topLeftCell="B3" zoomScale="73" zoomScaleNormal="73" workbookViewId="0">
      <pane xSplit="1" ySplit="4" topLeftCell="C7" activePane="bottomRight" state="frozen"/>
      <selection activeCell="BS90" sqref="BS90"/>
      <selection pane="topRight" activeCell="BS90" sqref="BS90"/>
      <selection pane="bottomLeft" activeCell="BS90" sqref="BS90"/>
      <selection pane="bottomRight" activeCell="BS90" sqref="BS90"/>
    </sheetView>
  </sheetViews>
  <sheetFormatPr defaultRowHeight="27.75"/>
  <cols>
    <col min="1" max="1" width="23.25" style="839" hidden="1" customWidth="1"/>
    <col min="2" max="2" width="5" style="141" customWidth="1"/>
    <col min="3" max="3" width="40.75" style="115" customWidth="1"/>
    <col min="4" max="4" width="8.75" style="115" hidden="1" customWidth="1"/>
    <col min="5" max="5" width="6.625" style="982" hidden="1" customWidth="1"/>
    <col min="6" max="6" width="6.625" style="141" hidden="1" customWidth="1"/>
    <col min="7" max="7" width="9.75" style="141" hidden="1" customWidth="1"/>
    <col min="8" max="8" width="10.875" style="145" hidden="1" customWidth="1"/>
    <col min="9" max="9" width="7.375" style="145" hidden="1" customWidth="1"/>
    <col min="10" max="10" width="8.375" style="111" hidden="1" customWidth="1"/>
    <col min="11" max="11" width="8.625" style="111" hidden="1" customWidth="1"/>
    <col min="12" max="12" width="10.25" style="111" hidden="1" customWidth="1"/>
    <col min="13" max="13" width="10.625" style="145" hidden="1" customWidth="1"/>
    <col min="14" max="14" width="7.375" style="145" hidden="1" customWidth="1"/>
    <col min="15" max="15" width="7.75" style="111" hidden="1" customWidth="1"/>
    <col min="16" max="16" width="8.75" style="111" hidden="1" customWidth="1"/>
    <col min="17" max="17" width="10.25" style="111" hidden="1" customWidth="1"/>
    <col min="18" max="18" width="10.75" style="145" hidden="1" customWidth="1"/>
    <col min="19" max="19" width="7.25" style="145" hidden="1" customWidth="1"/>
    <col min="20" max="20" width="8" style="111" hidden="1" customWidth="1"/>
    <col min="21" max="21" width="8.375" style="111" hidden="1" customWidth="1"/>
    <col min="22" max="22" width="11" style="111" hidden="1" customWidth="1"/>
    <col min="23" max="23" width="10.25" style="145" hidden="1" customWidth="1"/>
    <col min="24" max="24" width="7.625" style="145" hidden="1" customWidth="1"/>
    <col min="25" max="25" width="8" style="111" hidden="1" customWidth="1"/>
    <col min="26" max="26" width="8.875" style="111" hidden="1" customWidth="1"/>
    <col min="27" max="27" width="11" style="111" hidden="1" customWidth="1"/>
    <col min="28" max="28" width="11.875" style="145" hidden="1" customWidth="1"/>
    <col min="29" max="29" width="7.625" style="145" hidden="1" customWidth="1"/>
    <col min="30" max="30" width="7.625" style="111" hidden="1" customWidth="1"/>
    <col min="31" max="31" width="9.125" style="111" hidden="1" customWidth="1"/>
    <col min="32" max="32" width="11" style="111" hidden="1" customWidth="1"/>
    <col min="33" max="33" width="9.75" style="145" hidden="1" customWidth="1"/>
    <col min="34" max="34" width="7.375" style="145" hidden="1" customWidth="1"/>
    <col min="35" max="35" width="7.875" style="111" hidden="1" customWidth="1"/>
    <col min="36" max="36" width="8.625" style="111" hidden="1" customWidth="1"/>
    <col min="37" max="37" width="11" style="111" hidden="1" customWidth="1"/>
    <col min="38" max="38" width="9.375" style="145" hidden="1" customWidth="1"/>
    <col min="39" max="39" width="7.875" style="145" hidden="1" customWidth="1"/>
    <col min="40" max="41" width="8.5" style="111" hidden="1" customWidth="1"/>
    <col min="42" max="42" width="11" style="111" hidden="1" customWidth="1"/>
    <col min="43" max="43" width="9.125" style="145" hidden="1" customWidth="1"/>
    <col min="44" max="44" width="7.5" style="145" hidden="1" customWidth="1"/>
    <col min="45" max="45" width="8" style="111" hidden="1" customWidth="1"/>
    <col min="46" max="46" width="8.5" style="111" hidden="1" customWidth="1"/>
    <col min="47" max="47" width="11" style="111" hidden="1" customWidth="1"/>
    <col min="48" max="48" width="9.375" style="145" hidden="1" customWidth="1"/>
    <col min="49" max="49" width="7.375" style="145" hidden="1" customWidth="1"/>
    <col min="50" max="50" width="7.75" style="111" hidden="1" customWidth="1"/>
    <col min="51" max="51" width="8.75" style="111" hidden="1" customWidth="1"/>
    <col min="52" max="52" width="11" style="111" hidden="1" customWidth="1"/>
    <col min="53" max="53" width="8.875" style="145" hidden="1" customWidth="1"/>
    <col min="54" max="54" width="8" style="145" hidden="1" customWidth="1"/>
    <col min="55" max="55" width="8.125" style="111" hidden="1" customWidth="1"/>
    <col min="56" max="56" width="8.375" style="111" hidden="1" customWidth="1"/>
    <col min="57" max="57" width="11" style="111" hidden="1" customWidth="1"/>
    <col min="58" max="58" width="9.125" style="145" hidden="1" customWidth="1"/>
    <col min="59" max="59" width="7.875" style="145" hidden="1" customWidth="1"/>
    <col min="60" max="60" width="8.25" style="111" hidden="1" customWidth="1"/>
    <col min="61" max="61" width="8" style="111" hidden="1" customWidth="1"/>
    <col min="62" max="62" width="8.75" style="983" customWidth="1"/>
    <col min="63" max="63" width="9.125" style="145" hidden="1" customWidth="1"/>
    <col min="64" max="64" width="11.625" style="145" hidden="1" customWidth="1"/>
    <col min="65" max="65" width="9.125" style="145" hidden="1" customWidth="1"/>
    <col min="66" max="67" width="9.125" style="145" customWidth="1"/>
    <col min="68" max="68" width="7.75" style="145" customWidth="1"/>
    <col min="69" max="69" width="11.875" style="111" customWidth="1"/>
    <col min="70" max="70" width="9.875" style="111" customWidth="1"/>
    <col min="71" max="71" width="13.125" style="111" customWidth="1"/>
    <col min="72" max="16384" width="9" style="111"/>
  </cols>
  <sheetData>
    <row r="1" spans="1:251" ht="60.75" customHeight="1">
      <c r="A1" s="1420" t="s">
        <v>481</v>
      </c>
      <c r="B1" s="1420"/>
      <c r="C1" s="1420"/>
      <c r="D1" s="1420"/>
      <c r="E1" s="1420"/>
      <c r="F1" s="1420"/>
      <c r="G1" s="1420"/>
      <c r="H1" s="1420"/>
      <c r="I1" s="1420"/>
      <c r="J1" s="1420"/>
      <c r="K1" s="1420"/>
      <c r="L1" s="1420"/>
      <c r="M1" s="1420"/>
      <c r="N1" s="1420"/>
      <c r="O1" s="1420"/>
      <c r="P1" s="1420"/>
      <c r="Q1" s="1420"/>
      <c r="R1" s="1420"/>
      <c r="S1" s="1420"/>
      <c r="T1" s="1420"/>
      <c r="U1" s="1420"/>
      <c r="V1" s="1420"/>
      <c r="W1" s="1420"/>
      <c r="X1" s="1420"/>
      <c r="Y1" s="1420"/>
      <c r="Z1" s="1420"/>
      <c r="AA1" s="1420"/>
      <c r="AB1" s="1420"/>
      <c r="AC1" s="1420"/>
      <c r="AD1" s="1420"/>
      <c r="AE1" s="1420"/>
      <c r="AF1" s="1420"/>
      <c r="AG1" s="1420"/>
      <c r="AH1" s="1420"/>
      <c r="AI1" s="1420"/>
      <c r="AJ1" s="1420"/>
      <c r="AK1" s="1420"/>
      <c r="AL1" s="1420"/>
      <c r="AM1" s="1420"/>
      <c r="AN1" s="1420"/>
      <c r="AO1" s="1420"/>
      <c r="AP1" s="1420"/>
      <c r="AQ1" s="1420"/>
      <c r="AR1" s="1420"/>
      <c r="AS1" s="1420"/>
      <c r="AT1" s="1420"/>
      <c r="AU1" s="1420"/>
      <c r="AV1" s="1420"/>
      <c r="AW1" s="1420"/>
      <c r="AX1" s="1420"/>
      <c r="AY1" s="1420"/>
      <c r="AZ1" s="1420"/>
      <c r="BA1" s="1420"/>
      <c r="BB1" s="1420"/>
      <c r="BC1" s="1420"/>
      <c r="BD1" s="1420"/>
      <c r="BE1" s="1420"/>
      <c r="BF1" s="1420"/>
      <c r="BG1" s="1420"/>
      <c r="BH1" s="1420"/>
      <c r="BI1" s="1420"/>
      <c r="BJ1" s="1420"/>
      <c r="BK1" s="1420"/>
      <c r="BL1" s="1420"/>
      <c r="BM1" s="1420"/>
      <c r="BN1" s="1420"/>
      <c r="BO1" s="1420"/>
      <c r="BP1" s="1420"/>
      <c r="BQ1" s="1420"/>
      <c r="BR1" s="110"/>
    </row>
    <row r="2" spans="1:251" s="115" customFormat="1" ht="30.75">
      <c r="A2" s="792" t="s">
        <v>422</v>
      </c>
      <c r="B2" s="841"/>
      <c r="C2" s="842"/>
      <c r="D2" s="843"/>
      <c r="E2" s="844"/>
      <c r="F2" s="113"/>
      <c r="G2" s="106"/>
      <c r="H2" s="114"/>
      <c r="I2" s="112"/>
      <c r="J2" s="112"/>
      <c r="K2" s="110"/>
      <c r="L2" s="110"/>
      <c r="M2" s="114"/>
      <c r="N2" s="112"/>
      <c r="O2" s="112"/>
      <c r="P2" s="110"/>
      <c r="Q2" s="110"/>
      <c r="R2" s="114"/>
      <c r="S2" s="112"/>
      <c r="T2" s="112"/>
      <c r="U2" s="110"/>
      <c r="V2" s="110"/>
      <c r="W2" s="114"/>
      <c r="X2" s="112"/>
      <c r="Y2" s="112"/>
      <c r="Z2" s="110"/>
      <c r="AA2" s="110"/>
      <c r="AB2" s="114"/>
      <c r="AC2" s="112"/>
      <c r="AD2" s="112"/>
      <c r="AE2" s="110"/>
      <c r="AF2" s="110"/>
      <c r="AG2" s="114"/>
      <c r="AH2" s="112"/>
      <c r="AI2" s="112"/>
      <c r="AJ2" s="110"/>
      <c r="AK2" s="110"/>
      <c r="AL2" s="114"/>
      <c r="AM2" s="112"/>
      <c r="AN2" s="112"/>
      <c r="AO2" s="110"/>
      <c r="AP2" s="110"/>
      <c r="AQ2" s="114"/>
      <c r="AR2" s="112"/>
      <c r="AS2" s="112"/>
      <c r="AT2" s="110"/>
      <c r="AU2" s="110"/>
      <c r="AV2" s="114"/>
      <c r="AW2" s="112"/>
      <c r="AX2" s="112"/>
      <c r="AY2" s="110"/>
      <c r="AZ2" s="110"/>
      <c r="BA2" s="114"/>
      <c r="BB2" s="112"/>
      <c r="BC2" s="112"/>
      <c r="BD2" s="110"/>
      <c r="BE2" s="110"/>
      <c r="BF2" s="114"/>
      <c r="BG2" s="112"/>
      <c r="BH2" s="112"/>
      <c r="BI2" s="110"/>
      <c r="BJ2" s="106"/>
      <c r="BK2" s="114"/>
      <c r="BL2" s="114"/>
      <c r="BM2" s="114"/>
      <c r="BN2" s="114"/>
      <c r="BO2" s="114"/>
      <c r="BP2" s="110"/>
      <c r="BQ2" s="110"/>
      <c r="BR2" s="110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</row>
    <row r="3" spans="1:251" s="115" customFormat="1" ht="22.5" customHeight="1">
      <c r="A3" s="1421" t="s">
        <v>0</v>
      </c>
      <c r="B3" s="1423" t="s">
        <v>2</v>
      </c>
      <c r="C3" s="1423"/>
      <c r="D3" s="1423" t="s">
        <v>482</v>
      </c>
      <c r="E3" s="1423" t="s">
        <v>3</v>
      </c>
      <c r="F3" s="1421" t="s">
        <v>4</v>
      </c>
      <c r="G3" s="845"/>
      <c r="H3" s="1419" t="s">
        <v>6</v>
      </c>
      <c r="I3" s="1419"/>
      <c r="J3" s="1419"/>
      <c r="K3" s="1419"/>
      <c r="L3" s="846"/>
      <c r="M3" s="1418" t="s">
        <v>80</v>
      </c>
      <c r="N3" s="1418"/>
      <c r="O3" s="1418"/>
      <c r="P3" s="1418"/>
      <c r="Q3" s="846"/>
      <c r="R3" s="1419" t="s">
        <v>7</v>
      </c>
      <c r="S3" s="1419"/>
      <c r="T3" s="1419"/>
      <c r="U3" s="1419"/>
      <c r="V3" s="846"/>
      <c r="W3" s="1418" t="s">
        <v>8</v>
      </c>
      <c r="X3" s="1418"/>
      <c r="Y3" s="1418"/>
      <c r="Z3" s="1418"/>
      <c r="AA3" s="846"/>
      <c r="AB3" s="1419" t="s">
        <v>9</v>
      </c>
      <c r="AC3" s="1419"/>
      <c r="AD3" s="1419"/>
      <c r="AE3" s="1419"/>
      <c r="AF3" s="846"/>
      <c r="AG3" s="1418" t="s">
        <v>10</v>
      </c>
      <c r="AH3" s="1418"/>
      <c r="AI3" s="1418"/>
      <c r="AJ3" s="1418"/>
      <c r="AK3" s="846"/>
      <c r="AL3" s="1419" t="s">
        <v>11</v>
      </c>
      <c r="AM3" s="1419"/>
      <c r="AN3" s="1419"/>
      <c r="AO3" s="1419"/>
      <c r="AP3" s="846"/>
      <c r="AQ3" s="1418" t="s">
        <v>12</v>
      </c>
      <c r="AR3" s="1418"/>
      <c r="AS3" s="1418"/>
      <c r="AT3" s="1418"/>
      <c r="AU3" s="846"/>
      <c r="AV3" s="1419" t="s">
        <v>13</v>
      </c>
      <c r="AW3" s="1419"/>
      <c r="AX3" s="1419"/>
      <c r="AY3" s="1419"/>
      <c r="AZ3" s="846"/>
      <c r="BA3" s="1418" t="s">
        <v>14</v>
      </c>
      <c r="BB3" s="1418"/>
      <c r="BC3" s="1418"/>
      <c r="BD3" s="1418"/>
      <c r="BE3" s="846"/>
      <c r="BF3" s="1419" t="s">
        <v>81</v>
      </c>
      <c r="BG3" s="1419"/>
      <c r="BH3" s="1419"/>
      <c r="BI3" s="1419"/>
      <c r="BJ3" s="1419" t="s">
        <v>300</v>
      </c>
      <c r="BK3" s="1419"/>
      <c r="BL3" s="1419"/>
      <c r="BM3" s="1419"/>
      <c r="BN3" s="1419"/>
      <c r="BO3" s="1419"/>
      <c r="BP3" s="1419"/>
      <c r="BQ3" s="1419"/>
      <c r="BR3" s="1419"/>
      <c r="BS3" s="1419"/>
      <c r="BT3" s="847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</row>
    <row r="4" spans="1:251" s="115" customFormat="1" ht="22.5" hidden="1" customHeight="1">
      <c r="A4" s="1422"/>
      <c r="B4" s="1424"/>
      <c r="C4" s="1424"/>
      <c r="D4" s="1424"/>
      <c r="E4" s="1424"/>
      <c r="F4" s="1422"/>
      <c r="G4" s="848"/>
      <c r="H4" s="1426" t="s">
        <v>131</v>
      </c>
      <c r="I4" s="1426"/>
      <c r="J4" s="1426"/>
      <c r="K4" s="848"/>
      <c r="L4" s="848"/>
      <c r="M4" s="1426" t="s">
        <v>131</v>
      </c>
      <c r="N4" s="1426"/>
      <c r="O4" s="1426"/>
      <c r="P4" s="848"/>
      <c r="Q4" s="848"/>
      <c r="R4" s="1426" t="s">
        <v>131</v>
      </c>
      <c r="S4" s="1426"/>
      <c r="T4" s="1426"/>
      <c r="U4" s="848"/>
      <c r="V4" s="848"/>
      <c r="W4" s="1426" t="s">
        <v>131</v>
      </c>
      <c r="X4" s="1426"/>
      <c r="Y4" s="1426"/>
      <c r="Z4" s="848"/>
      <c r="AA4" s="848"/>
      <c r="AB4" s="1426" t="s">
        <v>131</v>
      </c>
      <c r="AC4" s="1426"/>
      <c r="AD4" s="1426"/>
      <c r="AE4" s="848"/>
      <c r="AF4" s="848"/>
      <c r="AG4" s="1426" t="s">
        <v>131</v>
      </c>
      <c r="AH4" s="1426"/>
      <c r="AI4" s="1426"/>
      <c r="AJ4" s="848"/>
      <c r="AK4" s="848"/>
      <c r="AL4" s="1426" t="s">
        <v>131</v>
      </c>
      <c r="AM4" s="1426"/>
      <c r="AN4" s="1426"/>
      <c r="AO4" s="848"/>
      <c r="AP4" s="848"/>
      <c r="AQ4" s="1426" t="s">
        <v>131</v>
      </c>
      <c r="AR4" s="1426"/>
      <c r="AS4" s="1426"/>
      <c r="AT4" s="848"/>
      <c r="AU4" s="848"/>
      <c r="AV4" s="1426" t="s">
        <v>131</v>
      </c>
      <c r="AW4" s="1426"/>
      <c r="AX4" s="1426"/>
      <c r="AY4" s="848"/>
      <c r="AZ4" s="848"/>
      <c r="BA4" s="1426" t="s">
        <v>131</v>
      </c>
      <c r="BB4" s="1426"/>
      <c r="BC4" s="1426"/>
      <c r="BD4" s="848"/>
      <c r="BE4" s="848"/>
      <c r="BF4" s="1426" t="s">
        <v>131</v>
      </c>
      <c r="BG4" s="1426"/>
      <c r="BH4" s="1426"/>
      <c r="BI4" s="848"/>
      <c r="BJ4" s="849"/>
      <c r="BK4" s="850"/>
      <c r="BL4" s="850"/>
      <c r="BM4" s="850"/>
      <c r="BN4" s="850"/>
      <c r="BO4" s="850"/>
      <c r="BP4" s="850"/>
      <c r="BQ4" s="850"/>
      <c r="BR4" s="849"/>
      <c r="BS4" s="85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</row>
    <row r="5" spans="1:251" s="115" customFormat="1" ht="23.25" hidden="1">
      <c r="A5" s="1422"/>
      <c r="B5" s="1424"/>
      <c r="C5" s="1424"/>
      <c r="D5" s="1424"/>
      <c r="E5" s="1424"/>
      <c r="F5" s="1422"/>
      <c r="G5" s="852"/>
      <c r="H5" s="1422"/>
      <c r="I5" s="1422"/>
      <c r="J5" s="1422"/>
      <c r="K5" s="852"/>
      <c r="L5" s="852"/>
      <c r="M5" s="1422"/>
      <c r="N5" s="1422"/>
      <c r="O5" s="1422"/>
      <c r="P5" s="852"/>
      <c r="Q5" s="852"/>
      <c r="R5" s="1422"/>
      <c r="S5" s="1422"/>
      <c r="T5" s="1422"/>
      <c r="U5" s="852"/>
      <c r="V5" s="852"/>
      <c r="W5" s="1422"/>
      <c r="X5" s="1422"/>
      <c r="Y5" s="1422"/>
      <c r="Z5" s="852"/>
      <c r="AA5" s="852"/>
      <c r="AB5" s="1422"/>
      <c r="AC5" s="1422"/>
      <c r="AD5" s="1422"/>
      <c r="AE5" s="852"/>
      <c r="AF5" s="852"/>
      <c r="AG5" s="1422"/>
      <c r="AH5" s="1422"/>
      <c r="AI5" s="1422"/>
      <c r="AJ5" s="852"/>
      <c r="AK5" s="852"/>
      <c r="AL5" s="1422"/>
      <c r="AM5" s="1422"/>
      <c r="AN5" s="1422"/>
      <c r="AO5" s="852"/>
      <c r="AP5" s="852"/>
      <c r="AQ5" s="1422"/>
      <c r="AR5" s="1422"/>
      <c r="AS5" s="1422"/>
      <c r="AT5" s="852"/>
      <c r="AU5" s="852"/>
      <c r="AV5" s="1422"/>
      <c r="AW5" s="1422"/>
      <c r="AX5" s="1422"/>
      <c r="AY5" s="852"/>
      <c r="AZ5" s="852"/>
      <c r="BA5" s="1422"/>
      <c r="BB5" s="1422"/>
      <c r="BC5" s="1422"/>
      <c r="BD5" s="852"/>
      <c r="BE5" s="852"/>
      <c r="BF5" s="1422"/>
      <c r="BG5" s="1422"/>
      <c r="BH5" s="1422"/>
      <c r="BI5" s="852"/>
      <c r="BJ5" s="1427" t="s">
        <v>18</v>
      </c>
      <c r="BK5" s="850"/>
      <c r="BL5" s="1430" t="s">
        <v>483</v>
      </c>
      <c r="BM5" s="1431"/>
      <c r="BN5" s="853"/>
      <c r="BO5" s="853"/>
      <c r="BP5" s="1432" t="s">
        <v>484</v>
      </c>
      <c r="BQ5" s="1433"/>
      <c r="BR5" s="1434"/>
      <c r="BS5" s="1427" t="s">
        <v>485</v>
      </c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</row>
    <row r="6" spans="1:251" s="115" customFormat="1" ht="29.25" customHeight="1">
      <c r="A6" s="1422"/>
      <c r="B6" s="1425"/>
      <c r="C6" s="1425"/>
      <c r="D6" s="1424"/>
      <c r="E6" s="1424"/>
      <c r="F6" s="1422"/>
      <c r="G6" s="852"/>
      <c r="H6" s="854" t="s">
        <v>17</v>
      </c>
      <c r="I6" s="855" t="s">
        <v>19</v>
      </c>
      <c r="J6" s="856" t="s">
        <v>20</v>
      </c>
      <c r="K6" s="856" t="s">
        <v>134</v>
      </c>
      <c r="L6" s="856"/>
      <c r="M6" s="855" t="s">
        <v>17</v>
      </c>
      <c r="N6" s="855" t="s">
        <v>19</v>
      </c>
      <c r="O6" s="856" t="s">
        <v>20</v>
      </c>
      <c r="P6" s="856" t="s">
        <v>134</v>
      </c>
      <c r="Q6" s="856"/>
      <c r="R6" s="855" t="s">
        <v>17</v>
      </c>
      <c r="S6" s="855" t="s">
        <v>19</v>
      </c>
      <c r="T6" s="856" t="s">
        <v>20</v>
      </c>
      <c r="U6" s="856" t="s">
        <v>134</v>
      </c>
      <c r="V6" s="856"/>
      <c r="W6" s="855" t="s">
        <v>17</v>
      </c>
      <c r="X6" s="855" t="s">
        <v>19</v>
      </c>
      <c r="Y6" s="856" t="s">
        <v>20</v>
      </c>
      <c r="Z6" s="856" t="s">
        <v>134</v>
      </c>
      <c r="AA6" s="856"/>
      <c r="AB6" s="855" t="s">
        <v>17</v>
      </c>
      <c r="AC6" s="855" t="s">
        <v>19</v>
      </c>
      <c r="AD6" s="856" t="s">
        <v>20</v>
      </c>
      <c r="AE6" s="856" t="s">
        <v>134</v>
      </c>
      <c r="AF6" s="856"/>
      <c r="AG6" s="855" t="s">
        <v>17</v>
      </c>
      <c r="AH6" s="855" t="s">
        <v>19</v>
      </c>
      <c r="AI6" s="856" t="s">
        <v>20</v>
      </c>
      <c r="AJ6" s="856" t="s">
        <v>134</v>
      </c>
      <c r="AK6" s="856"/>
      <c r="AL6" s="855" t="s">
        <v>17</v>
      </c>
      <c r="AM6" s="855" t="s">
        <v>19</v>
      </c>
      <c r="AN6" s="856" t="s">
        <v>20</v>
      </c>
      <c r="AO6" s="856" t="s">
        <v>134</v>
      </c>
      <c r="AP6" s="856"/>
      <c r="AQ6" s="855" t="s">
        <v>17</v>
      </c>
      <c r="AR6" s="855" t="s">
        <v>19</v>
      </c>
      <c r="AS6" s="856" t="s">
        <v>20</v>
      </c>
      <c r="AT6" s="856" t="s">
        <v>134</v>
      </c>
      <c r="AU6" s="856"/>
      <c r="AV6" s="855" t="s">
        <v>17</v>
      </c>
      <c r="AW6" s="855" t="s">
        <v>19</v>
      </c>
      <c r="AX6" s="856" t="s">
        <v>20</v>
      </c>
      <c r="AY6" s="856" t="s">
        <v>134</v>
      </c>
      <c r="AZ6" s="856"/>
      <c r="BA6" s="855" t="s">
        <v>17</v>
      </c>
      <c r="BB6" s="855" t="s">
        <v>19</v>
      </c>
      <c r="BC6" s="856" t="s">
        <v>20</v>
      </c>
      <c r="BD6" s="856" t="s">
        <v>134</v>
      </c>
      <c r="BE6" s="856"/>
      <c r="BF6" s="855" t="s">
        <v>17</v>
      </c>
      <c r="BG6" s="855" t="s">
        <v>19</v>
      </c>
      <c r="BH6" s="856" t="s">
        <v>20</v>
      </c>
      <c r="BI6" s="856" t="s">
        <v>134</v>
      </c>
      <c r="BJ6" s="1428"/>
      <c r="BK6" s="857" t="s">
        <v>17</v>
      </c>
      <c r="BL6" s="857" t="s">
        <v>19</v>
      </c>
      <c r="BM6" s="858" t="s">
        <v>20</v>
      </c>
      <c r="BN6" s="858" t="s">
        <v>486</v>
      </c>
      <c r="BO6" s="858" t="s">
        <v>487</v>
      </c>
      <c r="BP6" s="857" t="s">
        <v>19</v>
      </c>
      <c r="BQ6" s="858" t="s">
        <v>20</v>
      </c>
      <c r="BR6" s="858" t="s">
        <v>134</v>
      </c>
      <c r="BS6" s="1428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</row>
    <row r="7" spans="1:251" s="117" customFormat="1" ht="24">
      <c r="A7" s="859" t="s">
        <v>21</v>
      </c>
      <c r="B7" s="1214" t="str">
        <f>+A7</f>
        <v>1. การผลิตบัณฑิต</v>
      </c>
      <c r="C7" s="1215"/>
      <c r="D7" s="1216"/>
      <c r="E7" s="1216"/>
      <c r="F7" s="1216"/>
      <c r="G7" s="1216"/>
      <c r="H7" s="1217"/>
      <c r="I7" s="1217"/>
      <c r="J7" s="1218"/>
      <c r="K7" s="1219"/>
      <c r="L7" s="1219"/>
      <c r="M7" s="1217"/>
      <c r="N7" s="1217"/>
      <c r="O7" s="1218"/>
      <c r="P7" s="1219"/>
      <c r="Q7" s="1219"/>
      <c r="R7" s="1217"/>
      <c r="S7" s="1218"/>
      <c r="T7" s="1218"/>
      <c r="U7" s="1219"/>
      <c r="V7" s="1219"/>
      <c r="W7" s="1217"/>
      <c r="X7" s="1217"/>
      <c r="Y7" s="1218"/>
      <c r="Z7" s="1219"/>
      <c r="AA7" s="1219"/>
      <c r="AB7" s="1217"/>
      <c r="AC7" s="1217"/>
      <c r="AD7" s="1218"/>
      <c r="AE7" s="1219"/>
      <c r="AF7" s="1219"/>
      <c r="AG7" s="1217"/>
      <c r="AH7" s="1217"/>
      <c r="AI7" s="1218"/>
      <c r="AJ7" s="1219"/>
      <c r="AK7" s="1219"/>
      <c r="AL7" s="1217"/>
      <c r="AM7" s="1217"/>
      <c r="AN7" s="1218"/>
      <c r="AO7" s="1219"/>
      <c r="AP7" s="1219"/>
      <c r="AQ7" s="1217"/>
      <c r="AR7" s="1217"/>
      <c r="AS7" s="1218"/>
      <c r="AT7" s="1219"/>
      <c r="AU7" s="1219"/>
      <c r="AV7" s="1217"/>
      <c r="AW7" s="1217"/>
      <c r="AX7" s="1218"/>
      <c r="AY7" s="1219"/>
      <c r="AZ7" s="1219"/>
      <c r="BA7" s="1217"/>
      <c r="BB7" s="1217"/>
      <c r="BC7" s="1218"/>
      <c r="BD7" s="1219"/>
      <c r="BE7" s="1219"/>
      <c r="BF7" s="1217"/>
      <c r="BG7" s="1217"/>
      <c r="BH7" s="1218"/>
      <c r="BI7" s="1219"/>
      <c r="BJ7" s="1220"/>
      <c r="BK7" s="868"/>
      <c r="BL7" s="868"/>
      <c r="BM7" s="1221">
        <v>3.97</v>
      </c>
      <c r="BN7" s="1221"/>
      <c r="BO7" s="1221"/>
      <c r="BP7" s="868"/>
      <c r="BQ7" s="869" t="e">
        <f>+SUM(BQ8,BQ10,BQ12,BQ16,BQ18)/5</f>
        <v>#DIV/0!</v>
      </c>
      <c r="BR7" s="1213" t="e">
        <f>IF(BQ7&lt;1.51,"ต้องปรับปรุงเร่งด่วน",IF(BQ7&lt;2.51,"ต้องปรับปรุง",IF(BQ7&lt;3.51,"พอใช้",IF(BQ7&lt;4.51,"ดี",IF(BQ7&gt;=4.51,"ดีมาก")))))</f>
        <v>#DIV/0!</v>
      </c>
      <c r="BS7" s="870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</row>
    <row r="8" spans="1:251" s="117" customFormat="1" ht="27" customHeight="1">
      <c r="A8" s="871"/>
      <c r="B8" s="515">
        <v>1.1000000000000001</v>
      </c>
      <c r="C8" s="824" t="s">
        <v>22</v>
      </c>
      <c r="D8" s="872" t="s">
        <v>489</v>
      </c>
      <c r="E8" s="516" t="s">
        <v>65</v>
      </c>
      <c r="F8" s="516" t="s">
        <v>23</v>
      </c>
      <c r="G8" s="516"/>
      <c r="H8" s="873">
        <f>+'4.1ผลงานสถาบัน'!F7</f>
        <v>18.563578088578087</v>
      </c>
      <c r="I8" s="874" t="e">
        <f>+'4.1ผลงานสถาบัน'!G7</f>
        <v>#DIV/0!</v>
      </c>
      <c r="J8" s="874" t="e">
        <f>+'4.1ผลงานสถาบัน'!H7</f>
        <v>#DIV/0!</v>
      </c>
      <c r="K8" s="875" t="e">
        <f t="shared" ref="K8:K18" si="0">IF(J8&lt;1.51,"ต้องปรับปรุงเร่งด่วน",IF(J8&lt;2.51,"ต้องปรับปรุง",IF(J8&lt;3.51,"พอใช้",IF(J8&lt;4.51,"ดี",IF(J8&gt;=4.51,"ดีมาก")))))</f>
        <v>#DIV/0!</v>
      </c>
      <c r="L8" s="876">
        <f>+'4.1ผลงานสถาบัน'!J7</f>
        <v>3.35</v>
      </c>
      <c r="M8" s="876">
        <f>+'4.1ผลงานสถาบัน'!K7</f>
        <v>8.5480419580419582</v>
      </c>
      <c r="N8" s="874" t="e">
        <f>+'4.1ผลงานสถาบัน'!L7</f>
        <v>#DIV/0!</v>
      </c>
      <c r="O8" s="874" t="e">
        <f>+'4.1ผลงานสถาบัน'!R7</f>
        <v>#DIV/0!</v>
      </c>
      <c r="P8" s="875" t="e">
        <f t="shared" ref="P8:P18" si="1">IF(O8&lt;1.51,"ต้องปรับปรุงเร่งด่วน",IF(O8&lt;2.51,"ต้องปรับปรุง",IF(O8&lt;3.51,"พอใช้",IF(O8&lt;4.51,"ดี",IF(O8&gt;=4.51,"ดีมาก")))))</f>
        <v>#DIV/0!</v>
      </c>
      <c r="Q8" s="876">
        <f>+'4.1ผลงานสถาบัน'!S7</f>
        <v>3.33</v>
      </c>
      <c r="R8" s="876">
        <f>+'4.1ผลงานสถาบัน'!T7</f>
        <v>3.2238461538461536</v>
      </c>
      <c r="S8" s="874" t="e">
        <f>+'4.1ผลงานสถาบัน'!U7</f>
        <v>#DIV/0!</v>
      </c>
      <c r="T8" s="874" t="e">
        <f>+'4.1ผลงานสถาบัน'!V7</f>
        <v>#DIV/0!</v>
      </c>
      <c r="U8" s="875" t="e">
        <f t="shared" ref="U8:U18" si="2">IF(T8&lt;1.51,"ต้องปรับปรุงเร่งด่วน",IF(T8&lt;2.51,"ต้องปรับปรุง",IF(T8&lt;3.51,"พอใช้",IF(T8&lt;4.51,"ดี",IF(T8&gt;=4.51,"ดีมาก")))))</f>
        <v>#DIV/0!</v>
      </c>
      <c r="V8" s="876">
        <f>+'4.1ผลงานสถาบัน'!X7</f>
        <v>3.42</v>
      </c>
      <c r="W8" s="876">
        <f>+'4.1ผลงานสถาบัน'!Y7</f>
        <v>53.04447552447553</v>
      </c>
      <c r="X8" s="874" t="e">
        <f>+'4.1ผลงานสถาบัน'!Z7</f>
        <v>#DIV/0!</v>
      </c>
      <c r="Y8" s="874" t="e">
        <f>+'4.1ผลงานสถาบัน'!AA7</f>
        <v>#DIV/0!</v>
      </c>
      <c r="Z8" s="875" t="e">
        <f t="shared" ref="Z8:Z18" si="3">IF(Y8&lt;1.51,"ต้องปรับปรุงเร่งด่วน",IF(Y8&lt;2.51,"ต้องปรับปรุง",IF(Y8&lt;3.51,"พอใช้",IF(Y8&lt;4.51,"ดี",IF(Y8&gt;=4.51,"ดีมาก")))))</f>
        <v>#DIV/0!</v>
      </c>
      <c r="AA8" s="876">
        <f>+'4.1ผลงานสถาบัน'!AC7</f>
        <v>4.1900000000000004</v>
      </c>
      <c r="AB8" s="876">
        <f>+'4.1ผลงานสถาบัน'!AD7</f>
        <v>44.943158508158511</v>
      </c>
      <c r="AC8" s="874" t="e">
        <f>+'4.1ผลงานสถาบัน'!AE7</f>
        <v>#DIV/0!</v>
      </c>
      <c r="AD8" s="874" t="e">
        <f>+'4.1ผลงานสถาบัน'!AF7</f>
        <v>#DIV/0!</v>
      </c>
      <c r="AE8" s="875" t="e">
        <f t="shared" ref="AE8:AE18" si="4">IF(AD8&lt;1.51,"ต้องปรับปรุงเร่งด่วน",IF(AD8&lt;2.51,"ต้องปรับปรุง",IF(AD8&lt;3.51,"พอใช้",IF(AD8&lt;4.51,"ดี",IF(AD8&gt;=4.51,"ดีมาก")))))</f>
        <v>#DIV/0!</v>
      </c>
      <c r="AF8" s="876">
        <f>+'4.1ผลงานสถาบัน'!AH7</f>
        <v>3.24</v>
      </c>
      <c r="AG8" s="876">
        <f>+'4.1ผลงานสถาบัน'!AI7</f>
        <v>20.997115384615384</v>
      </c>
      <c r="AH8" s="874" t="e">
        <f>+'4.1ผลงานสถาบัน'!AJ7</f>
        <v>#DIV/0!</v>
      </c>
      <c r="AI8" s="874" t="e">
        <f>+'4.1ผลงานสถาบัน'!AK7</f>
        <v>#DIV/0!</v>
      </c>
      <c r="AJ8" s="875" t="e">
        <f t="shared" ref="AJ8:AJ18" si="5">IF(AI8&lt;1.51,"ต้องปรับปรุงเร่งด่วน",IF(AI8&lt;2.51,"ต้องปรับปรุง",IF(AI8&lt;3.51,"พอใช้",IF(AI8&lt;4.51,"ดี",IF(AI8&gt;=4.51,"ดีมาก")))))</f>
        <v>#DIV/0!</v>
      </c>
      <c r="AK8" s="876">
        <f>+'4.1ผลงานสถาบัน'!AM7</f>
        <v>3.22</v>
      </c>
      <c r="AL8" s="876">
        <f>+'4.1ผลงานสถาบัน'!AN7</f>
        <v>5.1723076923076929</v>
      </c>
      <c r="AM8" s="874" t="e">
        <f>+'4.1ผลงานสถาบัน'!AO7</f>
        <v>#DIV/0!</v>
      </c>
      <c r="AN8" s="874" t="e">
        <f>+'4.1ผลงานสถาบัน'!AP7</f>
        <v>#DIV/0!</v>
      </c>
      <c r="AO8" s="875" t="e">
        <f t="shared" ref="AO8:AO18" si="6">IF(AN8&lt;1.51,"ต้องปรับปรุงเร่งด่วน",IF(AN8&lt;2.51,"ต้องปรับปรุง",IF(AN8&lt;3.51,"พอใช้",IF(AN8&lt;4.51,"ดี",IF(AN8&gt;=4.51,"ดีมาก")))))</f>
        <v>#DIV/0!</v>
      </c>
      <c r="AP8" s="876">
        <f>+'4.1ผลงานสถาบัน'!AR7</f>
        <v>2.83</v>
      </c>
      <c r="AQ8" s="876">
        <f>+'4.1ผลงานสถาบัน'!AS7</f>
        <v>40.920209790209789</v>
      </c>
      <c r="AR8" s="874" t="e">
        <f>+'4.1ผลงานสถาบัน'!AT7</f>
        <v>#DIV/0!</v>
      </c>
      <c r="AS8" s="874" t="e">
        <f>+'4.1ผลงานสถาบัน'!AU7</f>
        <v>#DIV/0!</v>
      </c>
      <c r="AT8" s="875" t="e">
        <f t="shared" ref="AT8:AT18" si="7">IF(AS8&lt;1.51,"ต้องปรับปรุงเร่งด่วน",IF(AS8&lt;2.51,"ต้องปรับปรุง",IF(AS8&lt;3.51,"พอใช้",IF(AS8&lt;4.51,"ดี",IF(AS8&gt;=4.51,"ดีมาก")))))</f>
        <v>#DIV/0!</v>
      </c>
      <c r="AU8" s="876">
        <f>+'4.1ผลงานสถาบัน'!AW7</f>
        <v>2.81</v>
      </c>
      <c r="AV8" s="876">
        <f>+'4.1ผลงานสถาบัน'!AX7</f>
        <v>21.850769230769234</v>
      </c>
      <c r="AW8" s="874" t="e">
        <f>+'4.1ผลงานสถาบัน'!AY7</f>
        <v>#DIV/0!</v>
      </c>
      <c r="AX8" s="874" t="e">
        <f>+'4.1ผลงานสถาบัน'!AZ7</f>
        <v>#DIV/0!</v>
      </c>
      <c r="AY8" s="875" t="e">
        <f t="shared" ref="AY8:AY18" si="8">IF(AX8&lt;1.51,"ต้องปรับปรุงเร่งด่วน",IF(AX8&lt;2.51,"ต้องปรับปรุง",IF(AX8&lt;3.51,"พอใช้",IF(AX8&lt;4.51,"ดี",IF(AX8&gt;=4.51,"ดีมาก")))))</f>
        <v>#DIV/0!</v>
      </c>
      <c r="AZ8" s="876">
        <f>+'4.1ผลงานสถาบัน'!BB7</f>
        <v>3.64</v>
      </c>
      <c r="BA8" s="876">
        <f>+'4.1ผลงานสถาบัน'!BC7</f>
        <v>3.4638461538461538</v>
      </c>
      <c r="BB8" s="874" t="e">
        <f>+'4.1ผลงานสถาบัน'!BD7</f>
        <v>#DIV/0!</v>
      </c>
      <c r="BC8" s="874" t="e">
        <f>+'4.1ผลงานสถาบัน'!BE7</f>
        <v>#DIV/0!</v>
      </c>
      <c r="BD8" s="875" t="e">
        <f t="shared" ref="BD8:BD18" si="9">IF(BC8&lt;1.51,"ต้องปรับปรุงเร่งด่วน",IF(BC8&lt;2.51,"ต้องปรับปรุง",IF(BC8&lt;3.51,"พอใช้",IF(BC8&lt;4.51,"ดี",IF(BC8&gt;=4.51,"ดีมาก")))))</f>
        <v>#DIV/0!</v>
      </c>
      <c r="BE8" s="876">
        <f>+'4.1ผลงานสถาบัน'!BG7</f>
        <v>2.67</v>
      </c>
      <c r="BF8" s="876">
        <f>+'4.1ผลงานสถาบัน'!BH7</f>
        <v>7.2931468531468528</v>
      </c>
      <c r="BG8" s="874" t="e">
        <f>+'4.1ผลงานสถาบัน'!BI7</f>
        <v>#DIV/0!</v>
      </c>
      <c r="BH8" s="874" t="e">
        <f>+'4.1ผลงานสถาบัน'!BJ7</f>
        <v>#DIV/0!</v>
      </c>
      <c r="BI8" s="875" t="e">
        <f t="shared" ref="BI8:BI18" si="10">IF(BH8&lt;1.51,"ต้องปรับปรุงเร่งด่วน",IF(BH8&lt;2.51,"ต้องปรับปรุง",IF(BH8&lt;3.51,"พอใช้",IF(BH8&lt;4.51,"ดี",IF(BH8&gt;=4.51,"ดีมาก")))))</f>
        <v>#DIV/0!</v>
      </c>
      <c r="BJ8" s="876">
        <f>+'1.เป้าหมาย'!B28</f>
        <v>2.5</v>
      </c>
      <c r="BK8" s="876">
        <f>+'4.1ผลงานสถาบัน'!BM7</f>
        <v>0</v>
      </c>
      <c r="BL8" s="877">
        <v>2.27</v>
      </c>
      <c r="BM8" s="878">
        <v>2.27</v>
      </c>
      <c r="BN8" s="1244">
        <f>+'4.1ผลงานสถาบัน'!BM8</f>
        <v>228.02049533799536</v>
      </c>
      <c r="BO8" s="1245">
        <f>+'4.1ผลงานสถาบัน'!BM14</f>
        <v>0</v>
      </c>
      <c r="BP8" s="874" t="e">
        <f>+'4.1ผลงานสถาบัน'!BN7</f>
        <v>#DIV/0!</v>
      </c>
      <c r="BQ8" s="1236" t="e">
        <f>+'4.1ผลงานสถาบัน'!BO7</f>
        <v>#DIV/0!</v>
      </c>
      <c r="BR8" s="875" t="e">
        <f t="shared" ref="BR8:BR12" si="11">IF(BQ8&lt;1.51,"ต้องปรับปรุงเร่งด่วน",IF(BQ8&lt;2.51,"ต้องปรับปรุง",IF(BQ8&lt;3.51,"พอใช้",IF(BQ8&lt;4.51,"ดี",IF(BQ8&gt;=4.51,"ดีมาก")))))</f>
        <v>#DIV/0!</v>
      </c>
      <c r="BS8" s="880" t="e">
        <f>IF(BP8&gt;=BJ8,"/",IF(BP8&lt;BJ8,"X"))</f>
        <v>#DIV/0!</v>
      </c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</row>
    <row r="9" spans="1:251" s="117" customFormat="1" ht="24" hidden="1" customHeight="1">
      <c r="A9" s="871"/>
      <c r="B9" s="515"/>
      <c r="C9" s="824"/>
      <c r="D9" s="872"/>
      <c r="E9" s="516"/>
      <c r="F9" s="516"/>
      <c r="G9" s="516"/>
      <c r="H9" s="873"/>
      <c r="I9" s="874"/>
      <c r="J9" s="881" t="e">
        <f>+I8</f>
        <v>#DIV/0!</v>
      </c>
      <c r="K9" s="875"/>
      <c r="L9" s="876"/>
      <c r="M9" s="876"/>
      <c r="N9" s="874"/>
      <c r="O9" s="881" t="e">
        <f>+N8</f>
        <v>#DIV/0!</v>
      </c>
      <c r="P9" s="875"/>
      <c r="Q9" s="876"/>
      <c r="R9" s="876"/>
      <c r="S9" s="874"/>
      <c r="T9" s="881" t="e">
        <f>+S8</f>
        <v>#DIV/0!</v>
      </c>
      <c r="U9" s="875"/>
      <c r="V9" s="876"/>
      <c r="W9" s="876"/>
      <c r="X9" s="874"/>
      <c r="Y9" s="881" t="e">
        <f>+X8</f>
        <v>#DIV/0!</v>
      </c>
      <c r="Z9" s="875"/>
      <c r="AA9" s="876"/>
      <c r="AB9" s="876"/>
      <c r="AC9" s="874"/>
      <c r="AD9" s="881" t="e">
        <f>+AC8</f>
        <v>#DIV/0!</v>
      </c>
      <c r="AE9" s="875"/>
      <c r="AF9" s="876"/>
      <c r="AG9" s="876"/>
      <c r="AH9" s="874"/>
      <c r="AI9" s="881" t="e">
        <f>+AH8</f>
        <v>#DIV/0!</v>
      </c>
      <c r="AJ9" s="875"/>
      <c r="AK9" s="876"/>
      <c r="AL9" s="876"/>
      <c r="AM9" s="874"/>
      <c r="AN9" s="881" t="e">
        <f>+AM8</f>
        <v>#DIV/0!</v>
      </c>
      <c r="AO9" s="875"/>
      <c r="AP9" s="876"/>
      <c r="AQ9" s="876"/>
      <c r="AR9" s="874"/>
      <c r="AS9" s="881" t="e">
        <f>+AR8</f>
        <v>#DIV/0!</v>
      </c>
      <c r="AT9" s="875"/>
      <c r="AU9" s="876"/>
      <c r="AV9" s="876"/>
      <c r="AW9" s="874"/>
      <c r="AX9" s="881" t="e">
        <f>+AW8</f>
        <v>#DIV/0!</v>
      </c>
      <c r="AY9" s="875"/>
      <c r="AZ9" s="876"/>
      <c r="BA9" s="876"/>
      <c r="BB9" s="874"/>
      <c r="BC9" s="881" t="e">
        <f>+BB8</f>
        <v>#DIV/0!</v>
      </c>
      <c r="BD9" s="875"/>
      <c r="BE9" s="876"/>
      <c r="BF9" s="876"/>
      <c r="BG9" s="874"/>
      <c r="BH9" s="881" t="e">
        <f>+BG8</f>
        <v>#DIV/0!</v>
      </c>
      <c r="BI9" s="875"/>
      <c r="BJ9" s="876"/>
      <c r="BK9" s="876"/>
      <c r="BL9" s="876"/>
      <c r="BM9" s="876"/>
      <c r="BN9" s="1246"/>
      <c r="BO9" s="892"/>
      <c r="BP9" s="874"/>
      <c r="BQ9" s="1237" t="e">
        <f>+BP8</f>
        <v>#DIV/0!</v>
      </c>
      <c r="BR9" s="875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</row>
    <row r="10" spans="1:251" s="117" customFormat="1" ht="34.5" customHeight="1">
      <c r="A10" s="882"/>
      <c r="B10" s="515">
        <v>1.2</v>
      </c>
      <c r="C10" s="824" t="s">
        <v>25</v>
      </c>
      <c r="D10" s="872" t="s">
        <v>489</v>
      </c>
      <c r="E10" s="516" t="s">
        <v>63</v>
      </c>
      <c r="F10" s="516" t="s">
        <v>26</v>
      </c>
      <c r="G10" s="516"/>
      <c r="H10" s="873">
        <f>+'4.1ผลงานสถาบัน'!F16</f>
        <v>0</v>
      </c>
      <c r="I10" s="874" t="e">
        <f>+'4.1ผลงานสถาบัน'!G16</f>
        <v>#DIV/0!</v>
      </c>
      <c r="J10" s="874" t="e">
        <f>+'4.1ผลงานสถาบัน'!H16</f>
        <v>#DIV/0!</v>
      </c>
      <c r="K10" s="875" t="e">
        <f t="shared" si="0"/>
        <v>#DIV/0!</v>
      </c>
      <c r="L10" s="876">
        <f>+'4.1ผลงานสถาบัน'!J16</f>
        <v>46</v>
      </c>
      <c r="M10" s="876">
        <f>+'4.1ผลงานสถาบัน'!K16</f>
        <v>0</v>
      </c>
      <c r="N10" s="874" t="e">
        <f>+'4.1ผลงานสถาบัน'!L16</f>
        <v>#DIV/0!</v>
      </c>
      <c r="O10" s="874" t="e">
        <f>+'4.1ผลงานสถาบัน'!Q16</f>
        <v>#DIV/0!</v>
      </c>
      <c r="P10" s="875" t="e">
        <f t="shared" si="1"/>
        <v>#DIV/0!</v>
      </c>
      <c r="Q10" s="876">
        <f>+'4.1ผลงานสถาบัน'!S16</f>
        <v>9.52</v>
      </c>
      <c r="R10" s="876">
        <f>+'4.1ผลงานสถาบัน'!T16</f>
        <v>0</v>
      </c>
      <c r="S10" s="874" t="e">
        <f>+'4.1ผลงานสถาบัน'!U16</f>
        <v>#DIV/0!</v>
      </c>
      <c r="T10" s="874" t="e">
        <f>+'4.1ผลงานสถาบัน'!V16</f>
        <v>#DIV/0!</v>
      </c>
      <c r="U10" s="875" t="e">
        <f t="shared" si="2"/>
        <v>#DIV/0!</v>
      </c>
      <c r="V10" s="876">
        <f>+'4.1ผลงานสถาบัน'!X16</f>
        <v>70.569999999999993</v>
      </c>
      <c r="W10" s="876">
        <f>+'4.1ผลงานสถาบัน'!Y16</f>
        <v>0</v>
      </c>
      <c r="X10" s="874" t="e">
        <f>+'4.1ผลงานสถาบัน'!Z16</f>
        <v>#DIV/0!</v>
      </c>
      <c r="Y10" s="874" t="e">
        <f>+'4.1ผลงานสถาบัน'!AA16</f>
        <v>#DIV/0!</v>
      </c>
      <c r="Z10" s="875" t="e">
        <f t="shared" si="3"/>
        <v>#DIV/0!</v>
      </c>
      <c r="AA10" s="876">
        <f>+'4.1ผลงานสถาบัน'!AC16</f>
        <v>69</v>
      </c>
      <c r="AB10" s="876">
        <f>+'4.1ผลงานสถาบัน'!AD16</f>
        <v>0</v>
      </c>
      <c r="AC10" s="874" t="e">
        <f>+'4.1ผลงานสถาบัน'!AE16</f>
        <v>#DIV/0!</v>
      </c>
      <c r="AD10" s="874" t="e">
        <f>+'4.1ผลงานสถาบัน'!AF16</f>
        <v>#DIV/0!</v>
      </c>
      <c r="AE10" s="875" t="e">
        <f t="shared" si="4"/>
        <v>#DIV/0!</v>
      </c>
      <c r="AF10" s="876">
        <f>+'4.1ผลงานสถาบัน'!AH16</f>
        <v>82.81</v>
      </c>
      <c r="AG10" s="876">
        <f>+'4.1ผลงานสถาบัน'!AI16</f>
        <v>0</v>
      </c>
      <c r="AH10" s="874" t="e">
        <f>+'4.1ผลงานสถาบัน'!AJ16</f>
        <v>#DIV/0!</v>
      </c>
      <c r="AI10" s="874" t="e">
        <f>+'4.1ผลงานสถาบัน'!AK16</f>
        <v>#DIV/0!</v>
      </c>
      <c r="AJ10" s="875" t="e">
        <f t="shared" si="5"/>
        <v>#DIV/0!</v>
      </c>
      <c r="AK10" s="876">
        <f>+'4.1ผลงานสถาบัน'!AM16</f>
        <v>31.82</v>
      </c>
      <c r="AL10" s="876">
        <f>+'4.1ผลงานสถาบัน'!AN16</f>
        <v>5</v>
      </c>
      <c r="AM10" s="874" t="e">
        <f>+'4.1ผลงานสถาบัน'!AO16</f>
        <v>#DIV/0!</v>
      </c>
      <c r="AN10" s="874" t="e">
        <f>+'4.1ผลงานสถาบัน'!AP16</f>
        <v>#DIV/0!</v>
      </c>
      <c r="AO10" s="875" t="e">
        <f t="shared" si="6"/>
        <v>#DIV/0!</v>
      </c>
      <c r="AP10" s="876">
        <f>+'4.1ผลงานสถาบัน'!AR16</f>
        <v>31.87</v>
      </c>
      <c r="AQ10" s="876">
        <f>+'4.1ผลงานสถาบัน'!AS16</f>
        <v>0</v>
      </c>
      <c r="AR10" s="874" t="e">
        <f>+'4.1ผลงานสถาบัน'!AT16</f>
        <v>#DIV/0!</v>
      </c>
      <c r="AS10" s="874" t="e">
        <f>+'4.1ผลงานสถาบัน'!AU16</f>
        <v>#DIV/0!</v>
      </c>
      <c r="AT10" s="875" t="e">
        <f t="shared" si="7"/>
        <v>#DIV/0!</v>
      </c>
      <c r="AU10" s="876">
        <f>+'4.1ผลงานสถาบัน'!AW16</f>
        <v>25.87</v>
      </c>
      <c r="AV10" s="876">
        <f>+'4.1ผลงานสถาบัน'!AX16</f>
        <v>0</v>
      </c>
      <c r="AW10" s="874" t="e">
        <f>+'4.1ผลงานสถาบัน'!AY16</f>
        <v>#DIV/0!</v>
      </c>
      <c r="AX10" s="874" t="e">
        <f>+'4.1ผลงานสถาบัน'!AZ16</f>
        <v>#DIV/0!</v>
      </c>
      <c r="AY10" s="875" t="e">
        <f t="shared" si="8"/>
        <v>#DIV/0!</v>
      </c>
      <c r="AZ10" s="876">
        <f>+'4.1ผลงานสถาบัน'!BB16</f>
        <v>13.04</v>
      </c>
      <c r="BA10" s="876">
        <f>+'4.1ผลงานสถาบัน'!BC16</f>
        <v>0</v>
      </c>
      <c r="BB10" s="874" t="e">
        <f>+'4.1ผลงานสถาบัน'!BD16</f>
        <v>#DIV/0!</v>
      </c>
      <c r="BC10" s="874" t="e">
        <f>+'4.1ผลงานสถาบัน'!BE16</f>
        <v>#DIV/0!</v>
      </c>
      <c r="BD10" s="883" t="e">
        <f t="shared" si="9"/>
        <v>#DIV/0!</v>
      </c>
      <c r="BE10" s="876">
        <f>+'4.1ผลงานสถาบัน'!BG16</f>
        <v>31.25</v>
      </c>
      <c r="BF10" s="876">
        <f>+'4.1ผลงานสถาบัน'!BH16</f>
        <v>0</v>
      </c>
      <c r="BG10" s="874" t="e">
        <f>+'4.1ผลงานสถาบัน'!BI16</f>
        <v>#DIV/0!</v>
      </c>
      <c r="BH10" s="874" t="e">
        <f>+'4.1ผลงานสถาบัน'!BJ16</f>
        <v>#DIV/0!</v>
      </c>
      <c r="BI10" s="875" t="e">
        <f t="shared" si="10"/>
        <v>#DIV/0!</v>
      </c>
      <c r="BJ10" s="876">
        <f>+'1.เป้าหมาย'!B29</f>
        <v>51</v>
      </c>
      <c r="BK10" s="876">
        <f>+'4.1ผลงานสถาบัน'!BM16</f>
        <v>0</v>
      </c>
      <c r="BL10" s="877">
        <v>50.47</v>
      </c>
      <c r="BM10" s="878">
        <v>5</v>
      </c>
      <c r="BN10" s="1244">
        <f>+'4.1ผลงานสถาบัน'!BM16</f>
        <v>0</v>
      </c>
      <c r="BO10" s="1244">
        <f>+'4.1ผลงานสถาบัน'!BM23</f>
        <v>0</v>
      </c>
      <c r="BP10" s="874" t="e">
        <f>+'4.1ผลงานสถาบัน'!BN16</f>
        <v>#DIV/0!</v>
      </c>
      <c r="BQ10" s="1236" t="e">
        <f>+'4.1ผลงานสถาบัน'!BO16</f>
        <v>#DIV/0!</v>
      </c>
      <c r="BR10" s="875" t="e">
        <f t="shared" si="11"/>
        <v>#DIV/0!</v>
      </c>
      <c r="BS10" s="880" t="e">
        <f>IF(BP10&gt;=BJ10,"/",IF(BP10&lt;BJ10,"X"))</f>
        <v>#DIV/0!</v>
      </c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</row>
    <row r="11" spans="1:251" s="117" customFormat="1" ht="37.5" hidden="1" customHeight="1">
      <c r="A11" s="882"/>
      <c r="B11" s="515"/>
      <c r="C11" s="824"/>
      <c r="D11" s="872"/>
      <c r="E11" s="516"/>
      <c r="F11" s="516"/>
      <c r="G11" s="516"/>
      <c r="H11" s="873"/>
      <c r="I11" s="874"/>
      <c r="J11" s="881" t="e">
        <f>+I10</f>
        <v>#DIV/0!</v>
      </c>
      <c r="K11" s="875"/>
      <c r="L11" s="876"/>
      <c r="M11" s="876"/>
      <c r="N11" s="874"/>
      <c r="O11" s="881" t="e">
        <f>+N10</f>
        <v>#DIV/0!</v>
      </c>
      <c r="P11" s="875"/>
      <c r="Q11" s="876"/>
      <c r="R11" s="876"/>
      <c r="S11" s="874"/>
      <c r="T11" s="881" t="e">
        <f>+S10</f>
        <v>#DIV/0!</v>
      </c>
      <c r="U11" s="875"/>
      <c r="V11" s="876"/>
      <c r="W11" s="876"/>
      <c r="X11" s="874"/>
      <c r="Y11" s="881" t="e">
        <f>+X10</f>
        <v>#DIV/0!</v>
      </c>
      <c r="Z11" s="875"/>
      <c r="AA11" s="876"/>
      <c r="AB11" s="876"/>
      <c r="AC11" s="874"/>
      <c r="AD11" s="881" t="e">
        <f>+AC10</f>
        <v>#DIV/0!</v>
      </c>
      <c r="AE11" s="875"/>
      <c r="AF11" s="876"/>
      <c r="AG11" s="876"/>
      <c r="AH11" s="874"/>
      <c r="AI11" s="881" t="e">
        <f>+AH10</f>
        <v>#DIV/0!</v>
      </c>
      <c r="AJ11" s="875"/>
      <c r="AK11" s="876"/>
      <c r="AL11" s="876"/>
      <c r="AM11" s="874"/>
      <c r="AN11" s="881" t="e">
        <f>+AM10</f>
        <v>#DIV/0!</v>
      </c>
      <c r="AO11" s="875"/>
      <c r="AP11" s="876"/>
      <c r="AQ11" s="876"/>
      <c r="AR11" s="874"/>
      <c r="AS11" s="881" t="e">
        <f>+AR10</f>
        <v>#DIV/0!</v>
      </c>
      <c r="AT11" s="875"/>
      <c r="AU11" s="876"/>
      <c r="AV11" s="876"/>
      <c r="AW11" s="874"/>
      <c r="AX11" s="881" t="e">
        <f>+AW10</f>
        <v>#DIV/0!</v>
      </c>
      <c r="AY11" s="875"/>
      <c r="AZ11" s="876"/>
      <c r="BA11" s="876"/>
      <c r="BB11" s="874"/>
      <c r="BC11" s="881" t="e">
        <f>+BB10</f>
        <v>#DIV/0!</v>
      </c>
      <c r="BD11" s="883"/>
      <c r="BE11" s="876"/>
      <c r="BF11" s="876"/>
      <c r="BG11" s="874"/>
      <c r="BH11" s="881" t="e">
        <f>+BG10</f>
        <v>#DIV/0!</v>
      </c>
      <c r="BI11" s="875"/>
      <c r="BJ11" s="876"/>
      <c r="BK11" s="876"/>
      <c r="BL11" s="876"/>
      <c r="BM11" s="876"/>
      <c r="BN11" s="1246"/>
      <c r="BO11" s="892"/>
      <c r="BP11" s="874"/>
      <c r="BQ11" s="1237" t="e">
        <f>+BP10</f>
        <v>#DIV/0!</v>
      </c>
      <c r="BR11" s="875"/>
      <c r="BS11" s="884" t="e">
        <f>IF(BP11&gt;=BQ11,"/",IF(BP11&lt;BQ11,"X"))</f>
        <v>#DIV/0!</v>
      </c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</row>
    <row r="12" spans="1:251" s="117" customFormat="1" ht="30.75" customHeight="1">
      <c r="A12" s="882"/>
      <c r="B12" s="515">
        <v>1.3</v>
      </c>
      <c r="C12" s="824" t="s">
        <v>29</v>
      </c>
      <c r="D12" s="872" t="s">
        <v>489</v>
      </c>
      <c r="E12" s="516" t="s">
        <v>63</v>
      </c>
      <c r="F12" s="516" t="s">
        <v>26</v>
      </c>
      <c r="G12" s="516"/>
      <c r="H12" s="873">
        <f>+'4.1ผลงานสถาบัน'!F24</f>
        <v>0</v>
      </c>
      <c r="I12" s="874" t="e">
        <f>+'4.1ผลงานสถาบัน'!G24</f>
        <v>#DIV/0!</v>
      </c>
      <c r="J12" s="874" t="e">
        <f>+'4.1ผลงานสถาบัน'!H24</f>
        <v>#DIV/0!</v>
      </c>
      <c r="K12" s="875" t="e">
        <f t="shared" si="0"/>
        <v>#DIV/0!</v>
      </c>
      <c r="L12" s="876">
        <f>+'4.1ผลงานสถาบัน'!J24</f>
        <v>0</v>
      </c>
      <c r="M12" s="876">
        <f>+'4.1ผลงานสถาบัน'!K24</f>
        <v>0</v>
      </c>
      <c r="N12" s="874" t="e">
        <f>+'4.1ผลงานสถาบัน'!L24</f>
        <v>#DIV/0!</v>
      </c>
      <c r="O12" s="874" t="e">
        <f>+'4.1ผลงานสถาบัน'!Q24</f>
        <v>#DIV/0!</v>
      </c>
      <c r="P12" s="883" t="e">
        <f t="shared" si="1"/>
        <v>#DIV/0!</v>
      </c>
      <c r="Q12" s="876">
        <f>+'4.1ผลงานสถาบัน'!S24</f>
        <v>0</v>
      </c>
      <c r="R12" s="876">
        <f>+'4.1ผลงานสถาบัน'!T24</f>
        <v>0</v>
      </c>
      <c r="S12" s="874" t="e">
        <f>+'4.1ผลงานสถาบัน'!U24</f>
        <v>#DIV/0!</v>
      </c>
      <c r="T12" s="874" t="e">
        <f>+'4.1ผลงานสถาบัน'!V24</f>
        <v>#DIV/0!</v>
      </c>
      <c r="U12" s="883" t="e">
        <f t="shared" si="2"/>
        <v>#DIV/0!</v>
      </c>
      <c r="V12" s="876">
        <f>+'4.1ผลงานสถาบัน'!X24</f>
        <v>0</v>
      </c>
      <c r="W12" s="876">
        <f>+'4.1ผลงานสถาบัน'!Y24</f>
        <v>0</v>
      </c>
      <c r="X12" s="874" t="e">
        <f>+'4.1ผลงานสถาบัน'!Z24</f>
        <v>#DIV/0!</v>
      </c>
      <c r="Y12" s="874" t="e">
        <f>+'4.1ผลงานสถาบัน'!AA24</f>
        <v>#DIV/0!</v>
      </c>
      <c r="Z12" s="875" t="e">
        <f t="shared" si="3"/>
        <v>#DIV/0!</v>
      </c>
      <c r="AA12" s="876">
        <f>+'4.1ผลงานสถาบัน'!AC24</f>
        <v>0</v>
      </c>
      <c r="AB12" s="876">
        <f>+'4.1ผลงานสถาบัน'!AD24</f>
        <v>0</v>
      </c>
      <c r="AC12" s="874" t="e">
        <f>+'4.1ผลงานสถาบัน'!AE24</f>
        <v>#DIV/0!</v>
      </c>
      <c r="AD12" s="874" t="e">
        <f>+'4.1ผลงานสถาบัน'!AF24</f>
        <v>#DIV/0!</v>
      </c>
      <c r="AE12" s="875" t="e">
        <f t="shared" si="4"/>
        <v>#DIV/0!</v>
      </c>
      <c r="AF12" s="876">
        <f>+'4.1ผลงานสถาบัน'!AH24</f>
        <v>0</v>
      </c>
      <c r="AG12" s="876">
        <f>+'4.1ผลงานสถาบัน'!AI24</f>
        <v>0</v>
      </c>
      <c r="AH12" s="874" t="e">
        <f>+'4.1ผลงานสถาบัน'!AJ24</f>
        <v>#DIV/0!</v>
      </c>
      <c r="AI12" s="874" t="e">
        <f>+'4.1ผลงานสถาบัน'!AK24</f>
        <v>#DIV/0!</v>
      </c>
      <c r="AJ12" s="875" t="e">
        <f t="shared" si="5"/>
        <v>#DIV/0!</v>
      </c>
      <c r="AK12" s="876">
        <f>+'4.1ผลงานสถาบัน'!AM24</f>
        <v>0</v>
      </c>
      <c r="AL12" s="876">
        <f>+'4.1ผลงานสถาบัน'!AN24</f>
        <v>0</v>
      </c>
      <c r="AM12" s="874" t="e">
        <f>+'4.1ผลงานสถาบัน'!AO24</f>
        <v>#DIV/0!</v>
      </c>
      <c r="AN12" s="874" t="e">
        <f>+'4.1ผลงานสถาบัน'!AP24</f>
        <v>#DIV/0!</v>
      </c>
      <c r="AO12" s="875" t="e">
        <f t="shared" si="6"/>
        <v>#DIV/0!</v>
      </c>
      <c r="AP12" s="876">
        <f>+'4.1ผลงานสถาบัน'!AR24</f>
        <v>0</v>
      </c>
      <c r="AQ12" s="876">
        <f>+'4.1ผลงานสถาบัน'!AS24</f>
        <v>0</v>
      </c>
      <c r="AR12" s="874" t="e">
        <f>+'4.1ผลงานสถาบัน'!AT24</f>
        <v>#DIV/0!</v>
      </c>
      <c r="AS12" s="874" t="e">
        <f>+'4.1ผลงานสถาบัน'!AU24</f>
        <v>#DIV/0!</v>
      </c>
      <c r="AT12" s="883" t="e">
        <f t="shared" si="7"/>
        <v>#DIV/0!</v>
      </c>
      <c r="AU12" s="876">
        <f>+'4.1ผลงานสถาบัน'!AW24</f>
        <v>0</v>
      </c>
      <c r="AV12" s="876">
        <f>+'4.1ผลงานสถาบัน'!AX24</f>
        <v>0</v>
      </c>
      <c r="AW12" s="874" t="e">
        <f>+'4.1ผลงานสถาบัน'!AY24</f>
        <v>#DIV/0!</v>
      </c>
      <c r="AX12" s="874" t="e">
        <f>+'4.1ผลงานสถาบัน'!AZ24</f>
        <v>#DIV/0!</v>
      </c>
      <c r="AY12" s="883" t="e">
        <f t="shared" si="8"/>
        <v>#DIV/0!</v>
      </c>
      <c r="AZ12" s="876">
        <f>+'4.1ผลงานสถาบัน'!BB24</f>
        <v>0</v>
      </c>
      <c r="BA12" s="876">
        <f>+'4.1ผลงานสถาบัน'!BC24</f>
        <v>0</v>
      </c>
      <c r="BB12" s="874" t="e">
        <f>+'4.1ผลงานสถาบัน'!BD24</f>
        <v>#DIV/0!</v>
      </c>
      <c r="BC12" s="874" t="e">
        <f>+'4.1ผลงานสถาบัน'!BE24</f>
        <v>#DIV/0!</v>
      </c>
      <c r="BD12" s="883" t="e">
        <f t="shared" si="9"/>
        <v>#DIV/0!</v>
      </c>
      <c r="BE12" s="876">
        <f>+'4.1ผลงานสถาบัน'!BG24</f>
        <v>0</v>
      </c>
      <c r="BF12" s="876">
        <f>+'4.1ผลงานสถาบัน'!BH24</f>
        <v>0</v>
      </c>
      <c r="BG12" s="874" t="e">
        <f>+'4.1ผลงานสถาบัน'!BI24</f>
        <v>#DIV/0!</v>
      </c>
      <c r="BH12" s="874" t="e">
        <f>+'4.1ผลงานสถาบัน'!BJ24</f>
        <v>#DIV/0!</v>
      </c>
      <c r="BI12" s="883" t="e">
        <f t="shared" si="10"/>
        <v>#DIV/0!</v>
      </c>
      <c r="BJ12" s="876">
        <f>+'1.เป้าหมาย'!B30</f>
        <v>32</v>
      </c>
      <c r="BK12" s="876">
        <f>+'4.1ผลงานสถาบัน'!BM24</f>
        <v>0</v>
      </c>
      <c r="BL12" s="877">
        <v>30.94</v>
      </c>
      <c r="BM12" s="878">
        <v>2.58</v>
      </c>
      <c r="BN12" s="1244">
        <f>+'4.1ผลงานสถาบัน'!BM25</f>
        <v>0</v>
      </c>
      <c r="BO12" s="1244">
        <f>+'4.1ผลงานสถาบัน'!BM31</f>
        <v>0</v>
      </c>
      <c r="BP12" s="874" t="e">
        <f>+'4.1ผลงานสถาบัน'!BN24</f>
        <v>#DIV/0!</v>
      </c>
      <c r="BQ12" s="1236" t="e">
        <f>+'4.1ผลงานสถาบัน'!BO24</f>
        <v>#DIV/0!</v>
      </c>
      <c r="BR12" s="875" t="e">
        <f t="shared" si="11"/>
        <v>#DIV/0!</v>
      </c>
      <c r="BS12" s="880" t="e">
        <f>IF(BP12&gt;=BJ12,"/",IF(BP12&lt;BJ12,"X"))</f>
        <v>#DIV/0!</v>
      </c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</row>
    <row r="13" spans="1:251" s="117" customFormat="1" ht="37.5" hidden="1" customHeight="1">
      <c r="A13" s="882"/>
      <c r="B13" s="515"/>
      <c r="C13" s="824"/>
      <c r="D13" s="872"/>
      <c r="E13" s="516"/>
      <c r="F13" s="516"/>
      <c r="G13" s="516"/>
      <c r="H13" s="873"/>
      <c r="I13" s="874"/>
      <c r="J13" s="881" t="e">
        <f>+I12</f>
        <v>#DIV/0!</v>
      </c>
      <c r="K13" s="875"/>
      <c r="L13" s="876"/>
      <c r="M13" s="876"/>
      <c r="N13" s="874"/>
      <c r="O13" s="881" t="e">
        <f>+N12</f>
        <v>#DIV/0!</v>
      </c>
      <c r="P13" s="883"/>
      <c r="Q13" s="876"/>
      <c r="R13" s="876"/>
      <c r="S13" s="874"/>
      <c r="T13" s="881" t="e">
        <f>+S12</f>
        <v>#DIV/0!</v>
      </c>
      <c r="U13" s="883"/>
      <c r="V13" s="876"/>
      <c r="W13" s="876"/>
      <c r="X13" s="874"/>
      <c r="Y13" s="881" t="e">
        <f>+X12</f>
        <v>#DIV/0!</v>
      </c>
      <c r="Z13" s="875"/>
      <c r="AA13" s="876"/>
      <c r="AB13" s="876"/>
      <c r="AC13" s="874"/>
      <c r="AD13" s="881" t="e">
        <f>+AC12</f>
        <v>#DIV/0!</v>
      </c>
      <c r="AE13" s="875"/>
      <c r="AF13" s="876"/>
      <c r="AG13" s="876"/>
      <c r="AH13" s="874"/>
      <c r="AI13" s="881" t="e">
        <f>+AH12</f>
        <v>#DIV/0!</v>
      </c>
      <c r="AJ13" s="875"/>
      <c r="AK13" s="876"/>
      <c r="AL13" s="876"/>
      <c r="AM13" s="874"/>
      <c r="AN13" s="881" t="e">
        <f>+AM12</f>
        <v>#DIV/0!</v>
      </c>
      <c r="AO13" s="875"/>
      <c r="AP13" s="876"/>
      <c r="AQ13" s="876"/>
      <c r="AR13" s="874"/>
      <c r="AS13" s="881" t="e">
        <f>+AR12</f>
        <v>#DIV/0!</v>
      </c>
      <c r="AT13" s="883"/>
      <c r="AU13" s="876"/>
      <c r="AV13" s="876"/>
      <c r="AW13" s="874"/>
      <c r="AX13" s="881" t="e">
        <f>+AW12</f>
        <v>#DIV/0!</v>
      </c>
      <c r="AY13" s="883"/>
      <c r="AZ13" s="876"/>
      <c r="BA13" s="876"/>
      <c r="BB13" s="874"/>
      <c r="BC13" s="881" t="e">
        <f>+BB12</f>
        <v>#DIV/0!</v>
      </c>
      <c r="BD13" s="883"/>
      <c r="BE13" s="876"/>
      <c r="BF13" s="876"/>
      <c r="BG13" s="874"/>
      <c r="BH13" s="881" t="e">
        <f>+BG12</f>
        <v>#DIV/0!</v>
      </c>
      <c r="BI13" s="883"/>
      <c r="BJ13" s="876"/>
      <c r="BK13" s="876"/>
      <c r="BL13" s="876"/>
      <c r="BM13" s="876"/>
      <c r="BN13" s="876"/>
      <c r="BO13" s="876"/>
      <c r="BP13" s="874"/>
      <c r="BQ13" s="1237" t="e">
        <f>+BP12</f>
        <v>#DIV/0!</v>
      </c>
      <c r="BR13" s="875"/>
      <c r="BS13" s="884" t="e">
        <f>IF(BP13&gt;=BQ13,"/",IF(BP13&lt;BQ13,"X"))</f>
        <v>#DIV/0!</v>
      </c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</row>
    <row r="14" spans="1:251" s="126" customFormat="1" ht="39" hidden="1" customHeight="1">
      <c r="A14" s="882"/>
      <c r="B14" s="515" t="s">
        <v>491</v>
      </c>
      <c r="C14" s="824" t="s">
        <v>30</v>
      </c>
      <c r="D14" s="516" t="s">
        <v>16</v>
      </c>
      <c r="E14" s="885" t="s">
        <v>64</v>
      </c>
      <c r="F14" s="516" t="s">
        <v>39</v>
      </c>
      <c r="G14" s="516"/>
      <c r="H14" s="886"/>
      <c r="I14" s="874">
        <f>+'[2]3.ผลงานคณะ'!$I$38</f>
        <v>34.561556603773582</v>
      </c>
      <c r="J14" s="887">
        <f>+'[2]3.ผลงานคณะ'!J29</f>
        <v>0</v>
      </c>
      <c r="K14" s="888" t="str">
        <f t="shared" si="0"/>
        <v>ต้องปรับปรุงเร่งด่วน</v>
      </c>
      <c r="L14" s="874"/>
      <c r="M14" s="874"/>
      <c r="N14" s="874">
        <f>+'[2]3.ผลงานคณะ'!$N$38</f>
        <v>-5.8421052631574266E-2</v>
      </c>
      <c r="O14" s="874">
        <f>+'[2]3.ผลงานคณะ'!$O$29</f>
        <v>5</v>
      </c>
      <c r="P14" s="883" t="str">
        <f t="shared" si="1"/>
        <v>ดีมาก</v>
      </c>
      <c r="Q14" s="874"/>
      <c r="R14" s="874"/>
      <c r="S14" s="874">
        <f>+'[2]3.ผลงานคณะ'!$S$38</f>
        <v>-19.103508771929835</v>
      </c>
      <c r="T14" s="887">
        <f>+'[2]3.ผลงานคณะ'!$T$29</f>
        <v>0.44999999999999929</v>
      </c>
      <c r="U14" s="883" t="str">
        <f t="shared" si="2"/>
        <v>ต้องปรับปรุงเร่งด่วน</v>
      </c>
      <c r="V14" s="874"/>
      <c r="W14" s="874"/>
      <c r="X14" s="874">
        <f>+'[2]3.ผลงานคณะ'!$X$38</f>
        <v>-1.672954545454548</v>
      </c>
      <c r="Y14" s="874">
        <f>+'[2]3.ผลงานคณะ'!$Y$29</f>
        <v>5</v>
      </c>
      <c r="Z14" s="888" t="str">
        <f t="shared" si="3"/>
        <v>ดีมาก</v>
      </c>
      <c r="AA14" s="874"/>
      <c r="AB14" s="874"/>
      <c r="AC14" s="874">
        <f>+'[2]3.ผลงานคณะ'!$AC$38</f>
        <v>-1.3817834394904516</v>
      </c>
      <c r="AD14" s="874">
        <f>+'[2]3.ผลงานคณะ'!$AD$29</f>
        <v>5</v>
      </c>
      <c r="AE14" s="883" t="str">
        <f t="shared" si="4"/>
        <v>ดีมาก</v>
      </c>
      <c r="AF14" s="874"/>
      <c r="AG14" s="874"/>
      <c r="AH14" s="874">
        <f>+'[2]3.ผลงานคณะ'!$AH$38</f>
        <v>-49.117920000000005</v>
      </c>
      <c r="AI14" s="874">
        <f>+'[2]3.ผลงานคณะ'!$AI$29</f>
        <v>0</v>
      </c>
      <c r="AJ14" s="883" t="str">
        <f t="shared" si="5"/>
        <v>ต้องปรับปรุงเร่งด่วน</v>
      </c>
      <c r="AK14" s="874"/>
      <c r="AL14" s="874"/>
      <c r="AM14" s="874">
        <f>+'[2]3.ผลงานคณะ'!$AM$38</f>
        <v>48.128409090909095</v>
      </c>
      <c r="AN14" s="874">
        <f>+'[2]3.ผลงานคณะ'!$AN$29</f>
        <v>0</v>
      </c>
      <c r="AO14" s="883" t="str">
        <f t="shared" si="6"/>
        <v>ต้องปรับปรุงเร่งด่วน</v>
      </c>
      <c r="AP14" s="874"/>
      <c r="AQ14" s="874"/>
      <c r="AR14" s="874">
        <f>+'[2]3.ผลงานคณะ'!$AR$38</f>
        <v>23.196097560975616</v>
      </c>
      <c r="AS14" s="874">
        <f>+'[2]3.ผลงานคณะ'!$AS$29</f>
        <v>0</v>
      </c>
      <c r="AT14" s="883" t="str">
        <f t="shared" si="7"/>
        <v>ต้องปรับปรุงเร่งด่วน</v>
      </c>
      <c r="AU14" s="874"/>
      <c r="AV14" s="874"/>
      <c r="AW14" s="874">
        <f>+'[2]3.ผลงานคณะ'!$AW$38</f>
        <v>46.457090909090908</v>
      </c>
      <c r="AX14" s="874">
        <f>+'[2]3.ผลงานคณะ'!$AX$29</f>
        <v>0</v>
      </c>
      <c r="AY14" s="883" t="str">
        <f t="shared" si="8"/>
        <v>ต้องปรับปรุงเร่งด่วน</v>
      </c>
      <c r="AZ14" s="874"/>
      <c r="BA14" s="874"/>
      <c r="BB14" s="874">
        <f>+'[2]3.ผลงานคณะ'!$BB$38</f>
        <v>-27.972181818181806</v>
      </c>
      <c r="BC14" s="874">
        <f>+'[2]3.ผลงานคณะ'!$BC$29</f>
        <v>0</v>
      </c>
      <c r="BD14" s="883" t="str">
        <f t="shared" si="9"/>
        <v>ต้องปรับปรุงเร่งด่วน</v>
      </c>
      <c r="BE14" s="874"/>
      <c r="BF14" s="874"/>
      <c r="BG14" s="874">
        <f>+'[2]3.ผลงานคณะ'!$BG$38</f>
        <v>50.537818181818182</v>
      </c>
      <c r="BH14" s="874">
        <f>+'[2]3.ผลงานคณะ'!$BH$29</f>
        <v>0</v>
      </c>
      <c r="BI14" s="883" t="str">
        <f t="shared" si="10"/>
        <v>ต้องปรับปรุงเร่งด่วน</v>
      </c>
      <c r="BJ14" s="889"/>
      <c r="BK14" s="889">
        <v>0</v>
      </c>
      <c r="BL14" s="889"/>
      <c r="BM14" s="889"/>
      <c r="BN14" s="889"/>
      <c r="BO14" s="889"/>
      <c r="BP14" s="889">
        <v>0</v>
      </c>
      <c r="BQ14" s="1238">
        <v>0</v>
      </c>
      <c r="BR14" s="889">
        <v>0</v>
      </c>
      <c r="BS14" s="884" t="str">
        <f>IF(BP14&gt;=BQ14,"/",IF(BP14&lt;BQ14,"X"))</f>
        <v>/</v>
      </c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  <c r="II14" s="125"/>
      <c r="IJ14" s="125"/>
      <c r="IK14" s="125"/>
      <c r="IL14" s="125"/>
      <c r="IM14" s="125"/>
      <c r="IN14" s="125"/>
      <c r="IO14" s="125"/>
      <c r="IP14" s="125"/>
      <c r="IQ14" s="125"/>
    </row>
    <row r="15" spans="1:251" s="126" customFormat="1" ht="37.5" hidden="1" customHeight="1">
      <c r="A15" s="882"/>
      <c r="B15" s="515"/>
      <c r="C15" s="824"/>
      <c r="D15" s="516"/>
      <c r="E15" s="885"/>
      <c r="F15" s="516"/>
      <c r="G15" s="516"/>
      <c r="H15" s="886"/>
      <c r="I15" s="874"/>
      <c r="J15" s="881">
        <f>+I14</f>
        <v>34.561556603773582</v>
      </c>
      <c r="K15" s="888"/>
      <c r="L15" s="874"/>
      <c r="M15" s="874"/>
      <c r="N15" s="874"/>
      <c r="O15" s="881">
        <f>+N14</f>
        <v>-5.8421052631574266E-2</v>
      </c>
      <c r="P15" s="883"/>
      <c r="Q15" s="874"/>
      <c r="R15" s="874"/>
      <c r="S15" s="874"/>
      <c r="T15" s="881">
        <f>+S14</f>
        <v>-19.103508771929835</v>
      </c>
      <c r="U15" s="883"/>
      <c r="V15" s="874"/>
      <c r="W15" s="874"/>
      <c r="X15" s="874"/>
      <c r="Y15" s="881">
        <f>+X14</f>
        <v>-1.672954545454548</v>
      </c>
      <c r="Z15" s="888"/>
      <c r="AA15" s="874"/>
      <c r="AB15" s="874"/>
      <c r="AC15" s="874"/>
      <c r="AD15" s="881">
        <f>+AC14</f>
        <v>-1.3817834394904516</v>
      </c>
      <c r="AE15" s="883"/>
      <c r="AF15" s="874"/>
      <c r="AG15" s="874"/>
      <c r="AH15" s="874"/>
      <c r="AI15" s="881">
        <f>+AH14</f>
        <v>-49.117920000000005</v>
      </c>
      <c r="AJ15" s="883"/>
      <c r="AK15" s="874"/>
      <c r="AL15" s="874"/>
      <c r="AM15" s="874"/>
      <c r="AN15" s="881">
        <f>+AM14</f>
        <v>48.128409090909095</v>
      </c>
      <c r="AO15" s="883"/>
      <c r="AP15" s="874"/>
      <c r="AQ15" s="874"/>
      <c r="AR15" s="874"/>
      <c r="AS15" s="881">
        <f>+AR14</f>
        <v>23.196097560975616</v>
      </c>
      <c r="AT15" s="883"/>
      <c r="AU15" s="874"/>
      <c r="AV15" s="874"/>
      <c r="AW15" s="874"/>
      <c r="AX15" s="881">
        <f>+AW14</f>
        <v>46.457090909090908</v>
      </c>
      <c r="AY15" s="883"/>
      <c r="AZ15" s="874"/>
      <c r="BA15" s="874"/>
      <c r="BB15" s="874"/>
      <c r="BC15" s="881">
        <f>+BB14</f>
        <v>-27.972181818181806</v>
      </c>
      <c r="BD15" s="883"/>
      <c r="BE15" s="874"/>
      <c r="BF15" s="874"/>
      <c r="BG15" s="874"/>
      <c r="BH15" s="881">
        <f>+BG14</f>
        <v>50.537818181818182</v>
      </c>
      <c r="BI15" s="883"/>
      <c r="BJ15" s="889"/>
      <c r="BK15" s="889"/>
      <c r="BL15" s="889"/>
      <c r="BM15" s="889"/>
      <c r="BN15" s="889"/>
      <c r="BO15" s="889"/>
      <c r="BP15" s="889"/>
      <c r="BQ15" s="1237" t="s">
        <v>303</v>
      </c>
      <c r="BR15" s="890"/>
      <c r="BS15" s="884" t="str">
        <f>IF(BP15&gt;=BQ15,"/",IF(BP15&lt;BQ15,"X"))</f>
        <v>X</v>
      </c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25"/>
      <c r="HZ15" s="125"/>
      <c r="IA15" s="125"/>
      <c r="IB15" s="125"/>
      <c r="IC15" s="125"/>
      <c r="ID15" s="125"/>
      <c r="IE15" s="125"/>
      <c r="IF15" s="125"/>
      <c r="IG15" s="125"/>
      <c r="IH15" s="125"/>
      <c r="II15" s="125"/>
      <c r="IJ15" s="125"/>
      <c r="IK15" s="125"/>
      <c r="IL15" s="125"/>
      <c r="IM15" s="125"/>
      <c r="IN15" s="125"/>
      <c r="IO15" s="125"/>
      <c r="IP15" s="125"/>
      <c r="IQ15" s="125"/>
    </row>
    <row r="16" spans="1:251" s="126" customFormat="1" ht="37.5">
      <c r="A16" s="882"/>
      <c r="B16" s="891">
        <v>1.4</v>
      </c>
      <c r="C16" s="824" t="s">
        <v>38</v>
      </c>
      <c r="D16" s="872" t="s">
        <v>489</v>
      </c>
      <c r="E16" s="885" t="s">
        <v>64</v>
      </c>
      <c r="F16" s="516" t="s">
        <v>39</v>
      </c>
      <c r="G16" s="516"/>
      <c r="H16" s="886" t="e">
        <f>+'[2]3.ผลงานคณะ'!H41</f>
        <v>#REF!</v>
      </c>
      <c r="I16" s="892">
        <f>+'[2]3.ผลงานคณะ'!I41</f>
        <v>6</v>
      </c>
      <c r="J16" s="874">
        <f>+'[2]3.ผลงานคณะ'!J41</f>
        <v>5</v>
      </c>
      <c r="K16" s="875" t="str">
        <f t="shared" si="0"/>
        <v>ดีมาก</v>
      </c>
      <c r="L16" s="874">
        <f>+'[2]3.ผลงานคณะ'!L41</f>
        <v>5</v>
      </c>
      <c r="M16" s="874" t="e">
        <f>+'[2]3.ผลงานคณะ'!M41</f>
        <v>#REF!</v>
      </c>
      <c r="N16" s="892">
        <f>+'[2]3.ผลงานคณะ'!N41</f>
        <v>5</v>
      </c>
      <c r="O16" s="874">
        <f>+'[2]3.ผลงานคณะ'!O41</f>
        <v>4</v>
      </c>
      <c r="P16" s="875" t="str">
        <f t="shared" si="1"/>
        <v>ดี</v>
      </c>
      <c r="Q16" s="874">
        <f>+'[2]3.ผลงานคณะ'!Q41</f>
        <v>6</v>
      </c>
      <c r="R16" s="874" t="e">
        <f>+'[2]3.ผลงานคณะ'!R41</f>
        <v>#REF!</v>
      </c>
      <c r="S16" s="892">
        <f>+'[2]3.ผลงานคณะ'!S41</f>
        <v>6</v>
      </c>
      <c r="T16" s="874">
        <f>+'[2]3.ผลงานคณะ'!T41</f>
        <v>5</v>
      </c>
      <c r="U16" s="875" t="str">
        <f t="shared" si="2"/>
        <v>ดีมาก</v>
      </c>
      <c r="V16" s="874">
        <f>+'[2]3.ผลงานคณะ'!V41</f>
        <v>6</v>
      </c>
      <c r="W16" s="874" t="e">
        <f>+'[2]3.ผลงานคณะ'!W41</f>
        <v>#REF!</v>
      </c>
      <c r="X16" s="892">
        <f>+'[2]3.ผลงานคณะ'!X41</f>
        <v>5</v>
      </c>
      <c r="Y16" s="874">
        <f>+'[2]3.ผลงานคณะ'!Y41</f>
        <v>4</v>
      </c>
      <c r="Z16" s="875" t="str">
        <f t="shared" si="3"/>
        <v>ดี</v>
      </c>
      <c r="AA16" s="874">
        <f>+'[2]3.ผลงานคณะ'!AA41</f>
        <v>6</v>
      </c>
      <c r="AB16" s="874" t="e">
        <f>+'[2]3.ผลงานคณะ'!AB41</f>
        <v>#REF!</v>
      </c>
      <c r="AC16" s="892">
        <f>+'[2]3.ผลงานคณะ'!AC41</f>
        <v>5</v>
      </c>
      <c r="AD16" s="874">
        <f>+'[2]3.ผลงานคณะ'!AD41</f>
        <v>4</v>
      </c>
      <c r="AE16" s="875" t="str">
        <f t="shared" si="4"/>
        <v>ดี</v>
      </c>
      <c r="AF16" s="874">
        <f>+'[2]3.ผลงานคณะ'!AF41</f>
        <v>4</v>
      </c>
      <c r="AG16" s="874" t="e">
        <f>+'[2]3.ผลงานคณะ'!AG41</f>
        <v>#REF!</v>
      </c>
      <c r="AH16" s="892">
        <f>+'[2]3.ผลงานคณะ'!AH41</f>
        <v>5</v>
      </c>
      <c r="AI16" s="874">
        <f>+'[2]3.ผลงานคณะ'!AI41</f>
        <v>4</v>
      </c>
      <c r="AJ16" s="875" t="str">
        <f t="shared" si="5"/>
        <v>ดี</v>
      </c>
      <c r="AK16" s="874">
        <f>+'[2]3.ผลงานคณะ'!AK41</f>
        <v>4</v>
      </c>
      <c r="AL16" s="874" t="e">
        <f>+'[2]3.ผลงานคณะ'!AL41</f>
        <v>#REF!</v>
      </c>
      <c r="AM16" s="892">
        <f>+'[2]3.ผลงานคณะ'!AM41</f>
        <v>6</v>
      </c>
      <c r="AN16" s="874">
        <f>+'[2]3.ผลงานคณะ'!AN41</f>
        <v>5</v>
      </c>
      <c r="AO16" s="875" t="str">
        <f t="shared" si="6"/>
        <v>ดีมาก</v>
      </c>
      <c r="AP16" s="874">
        <f>+'[2]3.ผลงานคณะ'!AP41</f>
        <v>4</v>
      </c>
      <c r="AQ16" s="874" t="e">
        <f>+'[2]3.ผลงานคณะ'!AQ41</f>
        <v>#REF!</v>
      </c>
      <c r="AR16" s="892">
        <f>+'[2]3.ผลงานคณะ'!AR41</f>
        <v>5</v>
      </c>
      <c r="AS16" s="874">
        <f>+'[2]3.ผลงานคณะ'!AS41</f>
        <v>4</v>
      </c>
      <c r="AT16" s="875" t="str">
        <f t="shared" si="7"/>
        <v>ดี</v>
      </c>
      <c r="AU16" s="874">
        <f>+'[2]3.ผลงานคณะ'!AU41</f>
        <v>5</v>
      </c>
      <c r="AV16" s="874" t="e">
        <f>+'[2]3.ผลงานคณะ'!AV41</f>
        <v>#REF!</v>
      </c>
      <c r="AW16" s="892">
        <f>+'[2]3.ผลงานคณะ'!AW41</f>
        <v>5</v>
      </c>
      <c r="AX16" s="874">
        <f>+'[2]3.ผลงานคณะ'!AX41</f>
        <v>4</v>
      </c>
      <c r="AY16" s="875" t="str">
        <f t="shared" si="8"/>
        <v>ดี</v>
      </c>
      <c r="AZ16" s="874">
        <f>+'[2]3.ผลงานคณะ'!AZ41</f>
        <v>6</v>
      </c>
      <c r="BA16" s="874" t="e">
        <f>+'[2]3.ผลงานคณะ'!BA41</f>
        <v>#REF!</v>
      </c>
      <c r="BB16" s="892">
        <f>+'[2]3.ผลงานคณะ'!BB41</f>
        <v>5</v>
      </c>
      <c r="BC16" s="874">
        <f>+'[2]3.ผลงานคณะ'!BC41</f>
        <v>4</v>
      </c>
      <c r="BD16" s="875" t="str">
        <f t="shared" si="9"/>
        <v>ดี</v>
      </c>
      <c r="BE16" s="874">
        <f>+'[2]3.ผลงานคณะ'!BE41</f>
        <v>6</v>
      </c>
      <c r="BF16" s="874" t="e">
        <f>+'[2]3.ผลงานคณะ'!BF41</f>
        <v>#REF!</v>
      </c>
      <c r="BG16" s="892">
        <f>+'[2]3.ผลงานคณะ'!BG41</f>
        <v>5</v>
      </c>
      <c r="BH16" s="874">
        <f>+'[2]3.ผลงานคณะ'!BH41</f>
        <v>4</v>
      </c>
      <c r="BI16" s="875" t="str">
        <f t="shared" si="10"/>
        <v>ดี</v>
      </c>
      <c r="BJ16" s="876">
        <f>+'1.เป้าหมาย'!B31</f>
        <v>6</v>
      </c>
      <c r="BK16" s="876">
        <f>+'4.1ผลงานสถาบัน'!BM32</f>
        <v>0</v>
      </c>
      <c r="BL16" s="893">
        <v>6</v>
      </c>
      <c r="BM16" s="878">
        <v>5</v>
      </c>
      <c r="BN16" s="878" t="s">
        <v>303</v>
      </c>
      <c r="BO16" s="878" t="s">
        <v>303</v>
      </c>
      <c r="BP16" s="892">
        <f>+'4.1ผลงานสถาบัน'!BN32</f>
        <v>6</v>
      </c>
      <c r="BQ16" s="1236">
        <f>+'4.1ผลงานสถาบัน'!BO32</f>
        <v>5</v>
      </c>
      <c r="BR16" s="875" t="str">
        <f t="shared" ref="BR16:BR38" si="12">IF(BQ16&lt;1.51,"ต้องปรับปรุงเร่งด่วน",IF(BQ16&lt;2.51,"ต้องปรับปรุง",IF(BQ16&lt;3.51,"พอใช้",IF(BQ16&lt;4.51,"ดี",IF(BQ16&gt;=4.51,"ดีมาก")))))</f>
        <v>ดีมาก</v>
      </c>
      <c r="BS16" s="880" t="str">
        <f>IF(BP16&gt;=BJ16,"/",IF(BP16&lt;BJ16,"X"))</f>
        <v>/</v>
      </c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GW16" s="125"/>
      <c r="GX16" s="125"/>
      <c r="GY16" s="125"/>
      <c r="GZ16" s="125"/>
      <c r="HA16" s="125"/>
      <c r="HB16" s="125"/>
      <c r="HC16" s="125"/>
      <c r="HD16" s="125"/>
      <c r="HE16" s="125"/>
      <c r="HF16" s="125"/>
      <c r="HG16" s="125"/>
      <c r="HH16" s="125"/>
      <c r="HI16" s="125"/>
      <c r="HJ16" s="125"/>
      <c r="HK16" s="125"/>
      <c r="HL16" s="125"/>
      <c r="HM16" s="125"/>
      <c r="HN16" s="125"/>
      <c r="HO16" s="125"/>
      <c r="HP16" s="125"/>
      <c r="HQ16" s="125"/>
      <c r="HR16" s="125"/>
      <c r="HS16" s="125"/>
      <c r="HT16" s="125"/>
      <c r="HU16" s="125"/>
      <c r="HV16" s="125"/>
      <c r="HW16" s="125"/>
      <c r="HX16" s="125"/>
      <c r="HY16" s="125"/>
      <c r="HZ16" s="125"/>
      <c r="IA16" s="125"/>
      <c r="IB16" s="125"/>
      <c r="IC16" s="125"/>
      <c r="ID16" s="125"/>
      <c r="IE16" s="125"/>
      <c r="IF16" s="125"/>
      <c r="IG16" s="125"/>
      <c r="IH16" s="125"/>
      <c r="II16" s="125"/>
      <c r="IJ16" s="125"/>
      <c r="IK16" s="125"/>
      <c r="IL16" s="125"/>
      <c r="IM16" s="125"/>
      <c r="IN16" s="125"/>
      <c r="IO16" s="125"/>
      <c r="IP16" s="125"/>
      <c r="IQ16" s="125"/>
    </row>
    <row r="17" spans="1:251" s="126" customFormat="1" ht="37.5" hidden="1" customHeight="1">
      <c r="A17" s="882"/>
      <c r="B17" s="891"/>
      <c r="C17" s="824"/>
      <c r="D17" s="872"/>
      <c r="E17" s="885"/>
      <c r="F17" s="516"/>
      <c r="G17" s="516"/>
      <c r="H17" s="886"/>
      <c r="I17" s="892"/>
      <c r="J17" s="895">
        <f>+I16</f>
        <v>6</v>
      </c>
      <c r="K17" s="875"/>
      <c r="L17" s="874"/>
      <c r="M17" s="874"/>
      <c r="N17" s="892"/>
      <c r="O17" s="895">
        <f>+N16</f>
        <v>5</v>
      </c>
      <c r="P17" s="875"/>
      <c r="Q17" s="874"/>
      <c r="R17" s="874"/>
      <c r="S17" s="892"/>
      <c r="T17" s="895">
        <f>+S16</f>
        <v>6</v>
      </c>
      <c r="U17" s="875"/>
      <c r="V17" s="874"/>
      <c r="W17" s="874"/>
      <c r="X17" s="892"/>
      <c r="Y17" s="895">
        <f>+X16</f>
        <v>5</v>
      </c>
      <c r="Z17" s="875"/>
      <c r="AA17" s="874"/>
      <c r="AB17" s="874"/>
      <c r="AC17" s="892"/>
      <c r="AD17" s="895">
        <f>+AC16</f>
        <v>5</v>
      </c>
      <c r="AE17" s="875"/>
      <c r="AF17" s="874"/>
      <c r="AG17" s="874"/>
      <c r="AH17" s="892"/>
      <c r="AI17" s="895">
        <f>+AH16</f>
        <v>5</v>
      </c>
      <c r="AJ17" s="875"/>
      <c r="AK17" s="874"/>
      <c r="AL17" s="874"/>
      <c r="AM17" s="892"/>
      <c r="AN17" s="895">
        <f>+AM16</f>
        <v>6</v>
      </c>
      <c r="AO17" s="875"/>
      <c r="AP17" s="874"/>
      <c r="AQ17" s="874"/>
      <c r="AR17" s="892"/>
      <c r="AS17" s="895">
        <f>+AR16</f>
        <v>5</v>
      </c>
      <c r="AT17" s="875"/>
      <c r="AU17" s="874"/>
      <c r="AV17" s="874"/>
      <c r="AW17" s="892"/>
      <c r="AX17" s="895">
        <f>+AW16</f>
        <v>5</v>
      </c>
      <c r="AY17" s="875"/>
      <c r="AZ17" s="874"/>
      <c r="BA17" s="874"/>
      <c r="BB17" s="892"/>
      <c r="BC17" s="895">
        <f>+BB16</f>
        <v>5</v>
      </c>
      <c r="BD17" s="875"/>
      <c r="BE17" s="874"/>
      <c r="BF17" s="874"/>
      <c r="BG17" s="892"/>
      <c r="BH17" s="895">
        <f>+BG16</f>
        <v>5</v>
      </c>
      <c r="BI17" s="875"/>
      <c r="BJ17" s="876"/>
      <c r="BK17" s="876"/>
      <c r="BL17" s="876"/>
      <c r="BM17" s="876"/>
      <c r="BN17" s="876"/>
      <c r="BO17" s="876"/>
      <c r="BP17" s="892"/>
      <c r="BQ17" s="1239">
        <f>+BP16</f>
        <v>6</v>
      </c>
      <c r="BR17" s="875"/>
      <c r="BS17" s="884" t="str">
        <f>IF(BP17&gt;=BQ17,"/",IF(BP17&lt;BQ17,"X"))</f>
        <v>X</v>
      </c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5"/>
      <c r="HT17" s="125"/>
      <c r="HU17" s="125"/>
      <c r="HV17" s="125"/>
      <c r="HW17" s="125"/>
      <c r="HX17" s="125"/>
      <c r="HY17" s="125"/>
      <c r="HZ17" s="125"/>
      <c r="IA17" s="125"/>
      <c r="IB17" s="125"/>
      <c r="IC17" s="125"/>
      <c r="ID17" s="125"/>
      <c r="IE17" s="125"/>
      <c r="IF17" s="125"/>
      <c r="IG17" s="125"/>
      <c r="IH17" s="125"/>
      <c r="II17" s="125"/>
      <c r="IJ17" s="125"/>
      <c r="IK17" s="125"/>
      <c r="IL17" s="125"/>
      <c r="IM17" s="125"/>
      <c r="IN17" s="125"/>
      <c r="IO17" s="125"/>
      <c r="IP17" s="125"/>
      <c r="IQ17" s="125"/>
    </row>
    <row r="18" spans="1:251" ht="28.5" customHeight="1">
      <c r="A18" s="882"/>
      <c r="B18" s="891">
        <v>1.5</v>
      </c>
      <c r="C18" s="824" t="s">
        <v>40</v>
      </c>
      <c r="D18" s="872" t="s">
        <v>489</v>
      </c>
      <c r="E18" s="885" t="s">
        <v>64</v>
      </c>
      <c r="F18" s="516" t="s">
        <v>39</v>
      </c>
      <c r="G18" s="516"/>
      <c r="H18" s="886" t="e">
        <f>+'[2]3.ผลงานคณะ'!H53</f>
        <v>#REF!</v>
      </c>
      <c r="I18" s="892">
        <f>+'[2]3.ผลงานคณะ'!I53</f>
        <v>6</v>
      </c>
      <c r="J18" s="874">
        <f>+'[2]3.ผลงานคณะ'!J53</f>
        <v>5</v>
      </c>
      <c r="K18" s="875" t="str">
        <f t="shared" si="0"/>
        <v>ดีมาก</v>
      </c>
      <c r="L18" s="874">
        <f>+'[2]3.ผลงานคณะ'!L53</f>
        <v>5</v>
      </c>
      <c r="M18" s="874" t="e">
        <f>+'[2]3.ผลงานคณะ'!M53</f>
        <v>#REF!</v>
      </c>
      <c r="N18" s="892">
        <f>+'[2]3.ผลงานคณะ'!N53</f>
        <v>3</v>
      </c>
      <c r="O18" s="874">
        <f>+'[2]3.ผลงานคณะ'!O53</f>
        <v>3</v>
      </c>
      <c r="P18" s="875" t="str">
        <f t="shared" si="1"/>
        <v>พอใช้</v>
      </c>
      <c r="Q18" s="874">
        <f>+'[2]3.ผลงานคณะ'!Q53</f>
        <v>6</v>
      </c>
      <c r="R18" s="874" t="e">
        <f>+'[2]3.ผลงานคณะ'!R53</f>
        <v>#REF!</v>
      </c>
      <c r="S18" s="892">
        <f>+'[2]3.ผลงานคณะ'!S53</f>
        <v>3</v>
      </c>
      <c r="T18" s="874">
        <f>+'[2]3.ผลงานคณะ'!T53</f>
        <v>3</v>
      </c>
      <c r="U18" s="875" t="str">
        <f t="shared" si="2"/>
        <v>พอใช้</v>
      </c>
      <c r="V18" s="874">
        <f>+'[2]3.ผลงานคณะ'!V53</f>
        <v>6</v>
      </c>
      <c r="W18" s="874" t="e">
        <f>+'[2]3.ผลงานคณะ'!W53</f>
        <v>#REF!</v>
      </c>
      <c r="X18" s="892">
        <f>+'[2]3.ผลงานคณะ'!X53</f>
        <v>3</v>
      </c>
      <c r="Y18" s="874">
        <f>+'[2]3.ผลงานคณะ'!Y53</f>
        <v>3</v>
      </c>
      <c r="Z18" s="875" t="str">
        <f t="shared" si="3"/>
        <v>พอใช้</v>
      </c>
      <c r="AA18" s="874">
        <f>+'[2]3.ผลงานคณะ'!AA53</f>
        <v>6</v>
      </c>
      <c r="AB18" s="874" t="e">
        <f>+'[2]3.ผลงานคณะ'!AB53</f>
        <v>#REF!</v>
      </c>
      <c r="AC18" s="892">
        <f>+'[2]3.ผลงานคณะ'!AC53</f>
        <v>6</v>
      </c>
      <c r="AD18" s="874">
        <f>+'[2]3.ผลงานคณะ'!AD53</f>
        <v>5</v>
      </c>
      <c r="AE18" s="875" t="str">
        <f t="shared" si="4"/>
        <v>ดีมาก</v>
      </c>
      <c r="AF18" s="874">
        <f>+'[2]3.ผลงานคณะ'!AF53</f>
        <v>4</v>
      </c>
      <c r="AG18" s="874" t="e">
        <f>+'[2]3.ผลงานคณะ'!AG53</f>
        <v>#REF!</v>
      </c>
      <c r="AH18" s="892">
        <f>+'[2]3.ผลงานคณะ'!AH53</f>
        <v>6</v>
      </c>
      <c r="AI18" s="874">
        <f>+'[2]3.ผลงานคณะ'!AI53</f>
        <v>5</v>
      </c>
      <c r="AJ18" s="875" t="str">
        <f t="shared" si="5"/>
        <v>ดีมาก</v>
      </c>
      <c r="AK18" s="874">
        <f>+'[2]3.ผลงานคณะ'!AK53</f>
        <v>5</v>
      </c>
      <c r="AL18" s="874" t="e">
        <f>+'[2]3.ผลงานคณะ'!AL53</f>
        <v>#REF!</v>
      </c>
      <c r="AM18" s="892">
        <f>+'[2]3.ผลงานคณะ'!AM53</f>
        <v>6</v>
      </c>
      <c r="AN18" s="874">
        <f>+'[2]3.ผลงานคณะ'!AN53</f>
        <v>5</v>
      </c>
      <c r="AO18" s="875" t="str">
        <f t="shared" si="6"/>
        <v>ดีมาก</v>
      </c>
      <c r="AP18" s="874">
        <f>+'[2]3.ผลงานคณะ'!AP53</f>
        <v>4</v>
      </c>
      <c r="AQ18" s="874" t="e">
        <f>+'[2]3.ผลงานคณะ'!AQ53</f>
        <v>#REF!</v>
      </c>
      <c r="AR18" s="892">
        <f>+'[2]3.ผลงานคณะ'!AR53</f>
        <v>3</v>
      </c>
      <c r="AS18" s="874">
        <f>+'[2]3.ผลงานคณะ'!AS53</f>
        <v>3</v>
      </c>
      <c r="AT18" s="875" t="str">
        <f t="shared" si="7"/>
        <v>พอใช้</v>
      </c>
      <c r="AU18" s="874">
        <f>+'[2]3.ผลงานคณะ'!AU53</f>
        <v>5</v>
      </c>
      <c r="AV18" s="874" t="e">
        <f>+'[2]3.ผลงานคณะ'!AV53</f>
        <v>#REF!</v>
      </c>
      <c r="AW18" s="892">
        <f>+'[2]3.ผลงานคณะ'!AW53</f>
        <v>2</v>
      </c>
      <c r="AX18" s="874">
        <f>+'[2]3.ผลงานคณะ'!AX53</f>
        <v>2</v>
      </c>
      <c r="AY18" s="875" t="str">
        <f t="shared" si="8"/>
        <v>ต้องปรับปรุง</v>
      </c>
      <c r="AZ18" s="874">
        <f>+'[2]3.ผลงานคณะ'!AZ53</f>
        <v>6</v>
      </c>
      <c r="BA18" s="874" t="e">
        <f>+'[2]3.ผลงานคณะ'!BA53</f>
        <v>#REF!</v>
      </c>
      <c r="BB18" s="892">
        <f>+'[2]3.ผลงานคณะ'!BB53</f>
        <v>3</v>
      </c>
      <c r="BC18" s="874">
        <f>+'[2]3.ผลงานคณะ'!BC53</f>
        <v>3</v>
      </c>
      <c r="BD18" s="875" t="str">
        <f t="shared" si="9"/>
        <v>พอใช้</v>
      </c>
      <c r="BE18" s="874">
        <f>+'[2]3.ผลงานคณะ'!BE53</f>
        <v>6</v>
      </c>
      <c r="BF18" s="874" t="e">
        <f>+'[2]3.ผลงานคณะ'!BF53</f>
        <v>#REF!</v>
      </c>
      <c r="BG18" s="892">
        <f>+'[2]3.ผลงานคณะ'!BG53</f>
        <v>1</v>
      </c>
      <c r="BH18" s="874">
        <f>+'[2]3.ผลงานคณะ'!BH53</f>
        <v>1</v>
      </c>
      <c r="BI18" s="875" t="str">
        <f t="shared" si="10"/>
        <v>ต้องปรับปรุงเร่งด่วน</v>
      </c>
      <c r="BJ18" s="876">
        <f>+'1.เป้าหมาย'!B32</f>
        <v>5</v>
      </c>
      <c r="BK18" s="876">
        <f>+'4.1ผลงานสถาบัน'!BM44</f>
        <v>0</v>
      </c>
      <c r="BL18" s="893">
        <v>6</v>
      </c>
      <c r="BM18" s="878">
        <v>5</v>
      </c>
      <c r="BN18" s="878" t="s">
        <v>303</v>
      </c>
      <c r="BO18" s="878" t="s">
        <v>303</v>
      </c>
      <c r="BP18" s="892">
        <f>+'4.1ผลงานสถาบัน'!BN44</f>
        <v>6</v>
      </c>
      <c r="BQ18" s="1236">
        <f>+'4.1ผลงานสถาบัน'!BO44</f>
        <v>5</v>
      </c>
      <c r="BR18" s="875" t="str">
        <f t="shared" si="12"/>
        <v>ดีมาก</v>
      </c>
      <c r="BS18" s="897" t="str">
        <f>IF(BP18&gt;=BJ18,"/",IF(BP18&lt;BJ18,"X"))</f>
        <v>/</v>
      </c>
    </row>
    <row r="19" spans="1:251" ht="28.5" hidden="1" customHeight="1">
      <c r="A19" s="882"/>
      <c r="B19" s="891"/>
      <c r="C19" s="824"/>
      <c r="D19" s="872"/>
      <c r="E19" s="885"/>
      <c r="F19" s="516"/>
      <c r="G19" s="516"/>
      <c r="H19" s="886"/>
      <c r="I19" s="892"/>
      <c r="J19" s="895">
        <f>+I18</f>
        <v>6</v>
      </c>
      <c r="K19" s="875"/>
      <c r="L19" s="874"/>
      <c r="M19" s="874"/>
      <c r="N19" s="892"/>
      <c r="O19" s="895">
        <f>+N18</f>
        <v>3</v>
      </c>
      <c r="P19" s="875"/>
      <c r="Q19" s="874"/>
      <c r="R19" s="874"/>
      <c r="S19" s="892"/>
      <c r="T19" s="895">
        <f>+S18</f>
        <v>3</v>
      </c>
      <c r="U19" s="875"/>
      <c r="V19" s="874"/>
      <c r="W19" s="874"/>
      <c r="X19" s="892"/>
      <c r="Y19" s="895">
        <f>+X18</f>
        <v>3</v>
      </c>
      <c r="Z19" s="875"/>
      <c r="AA19" s="874"/>
      <c r="AB19" s="874"/>
      <c r="AC19" s="892"/>
      <c r="AD19" s="895">
        <f>+AC18</f>
        <v>6</v>
      </c>
      <c r="AE19" s="875"/>
      <c r="AF19" s="874"/>
      <c r="AG19" s="874"/>
      <c r="AH19" s="892"/>
      <c r="AI19" s="895">
        <f>+AH18</f>
        <v>6</v>
      </c>
      <c r="AJ19" s="875"/>
      <c r="AK19" s="874"/>
      <c r="AL19" s="874"/>
      <c r="AM19" s="892"/>
      <c r="AN19" s="895">
        <f>+AM18</f>
        <v>6</v>
      </c>
      <c r="AO19" s="875"/>
      <c r="AP19" s="874"/>
      <c r="AQ19" s="874"/>
      <c r="AR19" s="892"/>
      <c r="AS19" s="895">
        <f>+AR18</f>
        <v>3</v>
      </c>
      <c r="AT19" s="875"/>
      <c r="AU19" s="874"/>
      <c r="AV19" s="874"/>
      <c r="AW19" s="892"/>
      <c r="AX19" s="895">
        <f>+AW18</f>
        <v>2</v>
      </c>
      <c r="AY19" s="875"/>
      <c r="AZ19" s="874"/>
      <c r="BA19" s="874"/>
      <c r="BB19" s="892"/>
      <c r="BC19" s="895">
        <f>+BB18</f>
        <v>3</v>
      </c>
      <c r="BD19" s="875"/>
      <c r="BE19" s="874"/>
      <c r="BF19" s="874"/>
      <c r="BG19" s="892"/>
      <c r="BH19" s="895">
        <f>+BG18</f>
        <v>1</v>
      </c>
      <c r="BI19" s="875"/>
      <c r="BJ19" s="876"/>
      <c r="BK19" s="876"/>
      <c r="BL19" s="876"/>
      <c r="BM19" s="876"/>
      <c r="BN19" s="876"/>
      <c r="BO19" s="876"/>
      <c r="BP19" s="894"/>
      <c r="BQ19" s="896">
        <f>+BP18</f>
        <v>6</v>
      </c>
      <c r="BR19" s="875"/>
      <c r="BS19" s="875"/>
    </row>
    <row r="20" spans="1:251" s="115" customFormat="1" ht="23.25">
      <c r="A20" s="859" t="s">
        <v>42</v>
      </c>
      <c r="B20" s="1205" t="str">
        <f>+A20</f>
        <v>2. การวิจัย</v>
      </c>
      <c r="C20" s="1206"/>
      <c r="D20" s="1207"/>
      <c r="E20" s="1208"/>
      <c r="F20" s="1209"/>
      <c r="G20" s="1209"/>
      <c r="H20" s="1210"/>
      <c r="I20" s="903"/>
      <c r="J20" s="903"/>
      <c r="K20" s="938"/>
      <c r="L20" s="903"/>
      <c r="M20" s="903"/>
      <c r="N20" s="903"/>
      <c r="O20" s="903"/>
      <c r="P20" s="938"/>
      <c r="Q20" s="903"/>
      <c r="R20" s="903"/>
      <c r="S20" s="903"/>
      <c r="T20" s="903"/>
      <c r="U20" s="938"/>
      <c r="V20" s="903"/>
      <c r="W20" s="903"/>
      <c r="X20" s="903"/>
      <c r="Y20" s="903"/>
      <c r="Z20" s="938"/>
      <c r="AA20" s="903"/>
      <c r="AB20" s="903"/>
      <c r="AC20" s="903"/>
      <c r="AD20" s="903"/>
      <c r="AE20" s="938"/>
      <c r="AF20" s="903"/>
      <c r="AG20" s="903"/>
      <c r="AH20" s="903"/>
      <c r="AI20" s="903"/>
      <c r="AJ20" s="938"/>
      <c r="AK20" s="903"/>
      <c r="AL20" s="903"/>
      <c r="AM20" s="903"/>
      <c r="AN20" s="903"/>
      <c r="AO20" s="938"/>
      <c r="AP20" s="903"/>
      <c r="AQ20" s="903"/>
      <c r="AR20" s="903"/>
      <c r="AS20" s="903"/>
      <c r="AT20" s="938"/>
      <c r="AU20" s="903"/>
      <c r="AV20" s="903"/>
      <c r="AW20" s="903"/>
      <c r="AX20" s="903"/>
      <c r="AY20" s="938"/>
      <c r="AZ20" s="903"/>
      <c r="BA20" s="903"/>
      <c r="BB20" s="903"/>
      <c r="BC20" s="903"/>
      <c r="BD20" s="938"/>
      <c r="BE20" s="903"/>
      <c r="BF20" s="903"/>
      <c r="BG20" s="903"/>
      <c r="BH20" s="903"/>
      <c r="BI20" s="938"/>
      <c r="BJ20" s="904"/>
      <c r="BK20" s="904"/>
      <c r="BL20" s="1211"/>
      <c r="BM20" s="1212">
        <v>4.37</v>
      </c>
      <c r="BN20" s="1212"/>
      <c r="BO20" s="1212"/>
      <c r="BP20" s="903"/>
      <c r="BQ20" s="904" t="e">
        <f>+SUM(BQ21,BQ23,BQ25)/3</f>
        <v>#DIV/0!</v>
      </c>
      <c r="BR20" s="1213" t="e">
        <f t="shared" si="12"/>
        <v>#DIV/0!</v>
      </c>
      <c r="BS20" s="870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</row>
    <row r="21" spans="1:251" s="115" customFormat="1" ht="46.5">
      <c r="A21" s="871"/>
      <c r="B21" s="515">
        <v>2.1</v>
      </c>
      <c r="C21" s="905" t="s">
        <v>43</v>
      </c>
      <c r="D21" s="872" t="s">
        <v>489</v>
      </c>
      <c r="E21" s="885" t="s">
        <v>64</v>
      </c>
      <c r="F21" s="516" t="s">
        <v>39</v>
      </c>
      <c r="G21" s="516"/>
      <c r="H21" s="886" t="e">
        <f>+'[2]3.ผลงานคณะ'!H66</f>
        <v>#REF!</v>
      </c>
      <c r="I21" s="892">
        <f>+'[2]3.ผลงานคณะ'!I66</f>
        <v>6</v>
      </c>
      <c r="J21" s="874">
        <f>+'[2]3.ผลงานคณะ'!J66</f>
        <v>5</v>
      </c>
      <c r="K21" s="875" t="str">
        <f>IF(J21&lt;1.51,"ต้องปรับปรุงเร่งด่วน",IF(J21&lt;2.51,"ต้องปรับปรุง",IF(J21&lt;3.51,"พอใช้",IF(J21&lt;4.51,"ดี",IF(J21&gt;=4.51,"ดีมาก")))))</f>
        <v>ดีมาก</v>
      </c>
      <c r="L21" s="874">
        <f>+'[2]3.ผลงานคณะ'!L66</f>
        <v>5</v>
      </c>
      <c r="M21" s="874" t="e">
        <f>+'[2]3.ผลงานคณะ'!M66</f>
        <v>#REF!</v>
      </c>
      <c r="N21" s="892">
        <f>+'[2]3.ผลงานคณะ'!N66</f>
        <v>5</v>
      </c>
      <c r="O21" s="874">
        <f>+'[2]3.ผลงานคณะ'!O66</f>
        <v>4</v>
      </c>
      <c r="P21" s="875" t="str">
        <f>IF(O21&lt;1.51,"ต้องปรับปรุงเร่งด่วน",IF(O21&lt;2.51,"ต้องปรับปรุง",IF(O21&lt;3.51,"พอใช้",IF(O21&lt;4.51,"ดี",IF(O21&gt;=4.51,"ดีมาก")))))</f>
        <v>ดี</v>
      </c>
      <c r="Q21" s="874">
        <f>+'[2]3.ผลงานคณะ'!Q66</f>
        <v>5</v>
      </c>
      <c r="R21" s="874" t="e">
        <f>+'[2]3.ผลงานคณะ'!R66</f>
        <v>#REF!</v>
      </c>
      <c r="S21" s="892">
        <f>+'[2]3.ผลงานคณะ'!S66</f>
        <v>4</v>
      </c>
      <c r="T21" s="874">
        <f>+'[2]3.ผลงานคณะ'!T66</f>
        <v>3</v>
      </c>
      <c r="U21" s="875" t="str">
        <f>IF(T21&lt;1.51,"ต้องปรับปรุงเร่งด่วน",IF(T21&lt;2.51,"ต้องปรับปรุง",IF(T21&lt;3.51,"พอใช้",IF(T21&lt;4.51,"ดี",IF(T21&gt;=4.51,"ดีมาก")))))</f>
        <v>พอใช้</v>
      </c>
      <c r="V21" s="874">
        <f>+'[2]3.ผลงานคณะ'!V66</f>
        <v>6</v>
      </c>
      <c r="W21" s="874" t="e">
        <f>+'[2]3.ผลงานคณะ'!W66</f>
        <v>#REF!</v>
      </c>
      <c r="X21" s="892">
        <f>+'[2]3.ผลงานคณะ'!X66</f>
        <v>6</v>
      </c>
      <c r="Y21" s="874">
        <f>+'[2]3.ผลงานคณะ'!Y66</f>
        <v>5</v>
      </c>
      <c r="Z21" s="875" t="str">
        <f>IF(Y21&lt;1.51,"ต้องปรับปรุงเร่งด่วน",IF(Y21&lt;2.51,"ต้องปรับปรุง",IF(Y21&lt;3.51,"พอใช้",IF(Y21&lt;4.51,"ดี",IF(Y21&gt;=4.51,"ดีมาก")))))</f>
        <v>ดีมาก</v>
      </c>
      <c r="AA21" s="874">
        <f>+'[2]3.ผลงานคณะ'!AA66</f>
        <v>6</v>
      </c>
      <c r="AB21" s="874" t="e">
        <f>+'[2]3.ผลงานคณะ'!AB66</f>
        <v>#REF!</v>
      </c>
      <c r="AC21" s="892">
        <f>+'[2]3.ผลงานคณะ'!AC66</f>
        <v>6</v>
      </c>
      <c r="AD21" s="874">
        <f>+'[2]3.ผลงานคณะ'!AD66</f>
        <v>5</v>
      </c>
      <c r="AE21" s="875" t="str">
        <f>IF(AD21&lt;1.51,"ต้องปรับปรุงเร่งด่วน",IF(AD21&lt;2.51,"ต้องปรับปรุง",IF(AD21&lt;3.51,"พอใช้",IF(AD21&lt;4.51,"ดี",IF(AD21&gt;=4.51,"ดีมาก")))))</f>
        <v>ดีมาก</v>
      </c>
      <c r="AF21" s="874">
        <f>+'[2]3.ผลงานคณะ'!AF66</f>
        <v>6</v>
      </c>
      <c r="AG21" s="874" t="e">
        <f>+'[2]3.ผลงานคณะ'!AG66</f>
        <v>#REF!</v>
      </c>
      <c r="AH21" s="892">
        <f>+'[2]3.ผลงานคณะ'!AH66</f>
        <v>6</v>
      </c>
      <c r="AI21" s="874">
        <f>+'[2]3.ผลงานคณะ'!AI66</f>
        <v>5</v>
      </c>
      <c r="AJ21" s="875" t="str">
        <f>IF(AI21&lt;1.51,"ต้องปรับปรุงเร่งด่วน",IF(AI21&lt;2.51,"ต้องปรับปรุง",IF(AI21&lt;3.51,"พอใช้",IF(AI21&lt;4.51,"ดี",IF(AI21&gt;=4.51,"ดีมาก")))))</f>
        <v>ดีมาก</v>
      </c>
      <c r="AK21" s="874">
        <f>+'[2]3.ผลงานคณะ'!AK66</f>
        <v>5</v>
      </c>
      <c r="AL21" s="874" t="e">
        <f>+'[2]3.ผลงานคณะ'!AL66</f>
        <v>#REF!</v>
      </c>
      <c r="AM21" s="892">
        <f>+'[2]3.ผลงานคณะ'!AM66</f>
        <v>6</v>
      </c>
      <c r="AN21" s="874">
        <f>+'[2]3.ผลงานคณะ'!AN66</f>
        <v>5</v>
      </c>
      <c r="AO21" s="875" t="str">
        <f>IF(AN21&lt;1.51,"ต้องปรับปรุงเร่งด่วน",IF(AN21&lt;2.51,"ต้องปรับปรุง",IF(AN21&lt;3.51,"พอใช้",IF(AN21&lt;4.51,"ดี",IF(AN21&gt;=4.51,"ดีมาก")))))</f>
        <v>ดีมาก</v>
      </c>
      <c r="AP21" s="874">
        <f>+'[2]3.ผลงานคณะ'!AP66</f>
        <v>5</v>
      </c>
      <c r="AQ21" s="874" t="e">
        <f>+'[2]3.ผลงานคณะ'!AQ66</f>
        <v>#REF!</v>
      </c>
      <c r="AR21" s="892">
        <f>+'[2]3.ผลงานคณะ'!AR66</f>
        <v>5</v>
      </c>
      <c r="AS21" s="874">
        <f>+'[2]3.ผลงานคณะ'!AS66</f>
        <v>4</v>
      </c>
      <c r="AT21" s="875" t="str">
        <f>IF(AS21&lt;1.51,"ต้องปรับปรุงเร่งด่วน",IF(AS21&lt;2.51,"ต้องปรับปรุง",IF(AS21&lt;3.51,"พอใช้",IF(AS21&lt;4.51,"ดี",IF(AS21&gt;=4.51,"ดีมาก")))))</f>
        <v>ดี</v>
      </c>
      <c r="AU21" s="874">
        <f>+'[2]3.ผลงานคณะ'!AU66</f>
        <v>6</v>
      </c>
      <c r="AV21" s="874" t="e">
        <f>+'[2]3.ผลงานคณะ'!AV66</f>
        <v>#REF!</v>
      </c>
      <c r="AW21" s="892">
        <f>+'[2]3.ผลงานคณะ'!AW66</f>
        <v>5</v>
      </c>
      <c r="AX21" s="874">
        <f>+'[2]3.ผลงานคณะ'!AX66</f>
        <v>4</v>
      </c>
      <c r="AY21" s="875" t="str">
        <f>IF(AX21&lt;1.51,"ต้องปรับปรุงเร่งด่วน",IF(AX21&lt;2.51,"ต้องปรับปรุง",IF(AX21&lt;3.51,"พอใช้",IF(AX21&lt;4.51,"ดี",IF(AX21&gt;=4.51,"ดีมาก")))))</f>
        <v>ดี</v>
      </c>
      <c r="AZ21" s="874">
        <f>+'[2]3.ผลงานคณะ'!AZ66</f>
        <v>4</v>
      </c>
      <c r="BA21" s="874" t="e">
        <f>+'[2]3.ผลงานคณะ'!BA66</f>
        <v>#REF!</v>
      </c>
      <c r="BB21" s="892">
        <f>+'[2]3.ผลงานคณะ'!BB66</f>
        <v>3</v>
      </c>
      <c r="BC21" s="874">
        <f>+'[2]3.ผลงานคณะ'!BC66</f>
        <v>3</v>
      </c>
      <c r="BD21" s="875" t="str">
        <f>IF(BC21&lt;1.51,"ต้องปรับปรุงเร่งด่วน",IF(BC21&lt;2.51,"ต้องปรับปรุง",IF(BC21&lt;3.51,"พอใช้",IF(BC21&lt;4.51,"ดี",IF(BC21&gt;=4.51,"ดีมาก")))))</f>
        <v>พอใช้</v>
      </c>
      <c r="BE21" s="874">
        <f>+'[2]3.ผลงานคณะ'!BE66</f>
        <v>6</v>
      </c>
      <c r="BF21" s="874" t="e">
        <f>+'[2]3.ผลงานคณะ'!BF66</f>
        <v>#REF!</v>
      </c>
      <c r="BG21" s="892">
        <f>+'[2]3.ผลงานคณะ'!BG66</f>
        <v>5</v>
      </c>
      <c r="BH21" s="874">
        <f>+'[2]3.ผลงานคณะ'!BH66</f>
        <v>4</v>
      </c>
      <c r="BI21" s="875" t="str">
        <f>IF(BH21&lt;1.51,"ต้องปรับปรุงเร่งด่วน",IF(BH21&lt;2.51,"ต้องปรับปรุง",IF(BH21&lt;3.51,"พอใช้",IF(BH21&lt;4.51,"ดี",IF(BH21&gt;=4.51,"ดีมาก")))))</f>
        <v>ดี</v>
      </c>
      <c r="BJ21" s="876">
        <f>+'1.เป้าหมาย'!B34</f>
        <v>6</v>
      </c>
      <c r="BK21" s="876">
        <f>+'4.1ผลงานสถาบัน'!BM57</f>
        <v>0</v>
      </c>
      <c r="BL21" s="893">
        <v>6</v>
      </c>
      <c r="BM21" s="878">
        <v>5</v>
      </c>
      <c r="BN21" s="878" t="s">
        <v>303</v>
      </c>
      <c r="BO21" s="878" t="s">
        <v>303</v>
      </c>
      <c r="BP21" s="892">
        <f>+'4.1ผลงานสถาบัน'!BN57</f>
        <v>6</v>
      </c>
      <c r="BQ21" s="1236">
        <f>+'4.1ผลงานสถาบัน'!BO57</f>
        <v>5</v>
      </c>
      <c r="BR21" s="875" t="str">
        <f t="shared" si="12"/>
        <v>ดีมาก</v>
      </c>
      <c r="BS21" s="880" t="str">
        <f>IF(BP21&gt;=BJ21,"/",IF(BP21&lt;BJ21,"X"))</f>
        <v>/</v>
      </c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</row>
    <row r="22" spans="1:251" s="115" customFormat="1" ht="23.25" hidden="1" customHeight="1">
      <c r="A22" s="871"/>
      <c r="B22" s="515"/>
      <c r="C22" s="905"/>
      <c r="D22" s="872"/>
      <c r="E22" s="885"/>
      <c r="F22" s="516"/>
      <c r="G22" s="516"/>
      <c r="H22" s="886"/>
      <c r="I22" s="892"/>
      <c r="J22" s="895">
        <f>+I21</f>
        <v>6</v>
      </c>
      <c r="K22" s="875"/>
      <c r="L22" s="874"/>
      <c r="M22" s="874"/>
      <c r="N22" s="892"/>
      <c r="O22" s="895">
        <f>+N21</f>
        <v>5</v>
      </c>
      <c r="P22" s="875"/>
      <c r="Q22" s="874"/>
      <c r="R22" s="874"/>
      <c r="S22" s="892"/>
      <c r="T22" s="895">
        <f>+S21</f>
        <v>4</v>
      </c>
      <c r="U22" s="875"/>
      <c r="V22" s="874"/>
      <c r="W22" s="874"/>
      <c r="X22" s="892"/>
      <c r="Y22" s="895">
        <f>+X21</f>
        <v>6</v>
      </c>
      <c r="Z22" s="875"/>
      <c r="AA22" s="874"/>
      <c r="AB22" s="874"/>
      <c r="AC22" s="892"/>
      <c r="AD22" s="895">
        <f>+AC21</f>
        <v>6</v>
      </c>
      <c r="AE22" s="875"/>
      <c r="AF22" s="874"/>
      <c r="AG22" s="874"/>
      <c r="AH22" s="892"/>
      <c r="AI22" s="895">
        <f>+AH21</f>
        <v>6</v>
      </c>
      <c r="AJ22" s="875"/>
      <c r="AK22" s="874"/>
      <c r="AL22" s="874"/>
      <c r="AM22" s="892"/>
      <c r="AN22" s="895">
        <f>+AM21</f>
        <v>6</v>
      </c>
      <c r="AO22" s="875"/>
      <c r="AP22" s="874"/>
      <c r="AQ22" s="874"/>
      <c r="AR22" s="892"/>
      <c r="AS22" s="895">
        <f>+AR21</f>
        <v>5</v>
      </c>
      <c r="AT22" s="875"/>
      <c r="AU22" s="874"/>
      <c r="AV22" s="874"/>
      <c r="AW22" s="892"/>
      <c r="AX22" s="895">
        <f>+AW21</f>
        <v>5</v>
      </c>
      <c r="AY22" s="875"/>
      <c r="AZ22" s="874"/>
      <c r="BA22" s="874"/>
      <c r="BB22" s="892"/>
      <c r="BC22" s="895">
        <f>+BB21</f>
        <v>3</v>
      </c>
      <c r="BD22" s="875"/>
      <c r="BE22" s="874"/>
      <c r="BF22" s="874"/>
      <c r="BG22" s="892"/>
      <c r="BH22" s="895">
        <f>+BG21</f>
        <v>5</v>
      </c>
      <c r="BI22" s="875"/>
      <c r="BJ22" s="876"/>
      <c r="BK22" s="876"/>
      <c r="BL22" s="876"/>
      <c r="BM22" s="876"/>
      <c r="BN22" s="876"/>
      <c r="BO22" s="876"/>
      <c r="BP22" s="892"/>
      <c r="BQ22" s="1239">
        <f>+BP21</f>
        <v>6</v>
      </c>
      <c r="BR22" s="875"/>
      <c r="BS22" s="875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</row>
    <row r="23" spans="1:251" s="115" customFormat="1" ht="31.5" customHeight="1">
      <c r="A23" s="871"/>
      <c r="B23" s="515">
        <v>2.2000000000000002</v>
      </c>
      <c r="C23" s="824" t="s">
        <v>494</v>
      </c>
      <c r="D23" s="872" t="s">
        <v>489</v>
      </c>
      <c r="E23" s="516" t="s">
        <v>63</v>
      </c>
      <c r="F23" s="516" t="s">
        <v>23</v>
      </c>
      <c r="G23" s="516"/>
      <c r="H23" s="906">
        <f>+'4.1ผลงานสถาบัน'!F68</f>
        <v>0</v>
      </c>
      <c r="I23" s="907" t="e">
        <f>+'4.1ผลงานสถาบัน'!G68</f>
        <v>#DIV/0!</v>
      </c>
      <c r="J23" s="907" t="e">
        <f>+'4.1ผลงานสถาบัน'!H68</f>
        <v>#DIV/0!</v>
      </c>
      <c r="K23" s="875" t="e">
        <f>IF(J23&lt;1.51,"ต้องปรับปรุงเร่งด่วน",IF(J23&lt;2.51,"ต้องปรับปรุง",IF(J23&lt;3.51,"พอใช้",IF(J23&lt;4.51,"ดี",IF(J23&gt;=4.51,"ดีมาก")))))</f>
        <v>#DIV/0!</v>
      </c>
      <c r="L23" s="907">
        <f>+'4.1ผลงานสถาบัน'!J68</f>
        <v>103300</v>
      </c>
      <c r="M23" s="907">
        <f>+'4.1ผลงานสถาบัน'!K68</f>
        <v>5009850</v>
      </c>
      <c r="N23" s="907">
        <f>+'4.1ผลงานสถาบัน'!L68</f>
        <v>5009850</v>
      </c>
      <c r="O23" s="907">
        <f>+'4.1ผลงานสถาบัน'!Q68</f>
        <v>5</v>
      </c>
      <c r="P23" s="875" t="str">
        <f>IF(O23&lt;1.51,"ต้องปรับปรุงเร่งด่วน",IF(O23&lt;2.51,"ต้องปรับปรุง",IF(O23&lt;3.51,"พอใช้",IF(O23&lt;4.51,"ดี",IF(O23&gt;=4.51,"ดีมาก")))))</f>
        <v>ดีมาก</v>
      </c>
      <c r="Q23" s="907">
        <f>+'4.1ผลงานสถาบัน'!S68</f>
        <v>50000</v>
      </c>
      <c r="R23" s="907">
        <f>+'4.1ผลงานสถาบัน'!T68</f>
        <v>0</v>
      </c>
      <c r="S23" s="907" t="e">
        <f>+'4.1ผลงานสถาบัน'!U68</f>
        <v>#DIV/0!</v>
      </c>
      <c r="T23" s="907" t="e">
        <f>+'4.1ผลงานสถาบัน'!V68</f>
        <v>#DIV/0!</v>
      </c>
      <c r="U23" s="883" t="e">
        <f>IF(T23&lt;1.51,"ต้องปรับปรุงเร่งด่วน",IF(T23&lt;2.51,"ต้องปรับปรุง",IF(T23&lt;3.51,"พอใช้",IF(T23&lt;4.51,"ดี",IF(T23&gt;=4.51,"ดีมาก")))))</f>
        <v>#DIV/0!</v>
      </c>
      <c r="V23" s="907">
        <f>+'4.1ผลงานสถาบัน'!X68</f>
        <v>60000</v>
      </c>
      <c r="W23" s="907">
        <f>+'4.1ผลงานสถาบัน'!Y68</f>
        <v>0</v>
      </c>
      <c r="X23" s="907" t="e">
        <f>+'4.1ผลงานสถาบัน'!Z68</f>
        <v>#DIV/0!</v>
      </c>
      <c r="Y23" s="907" t="e">
        <f>+'4.1ผลงานสถาบัน'!AA68</f>
        <v>#DIV/0!</v>
      </c>
      <c r="Z23" s="875" t="e">
        <f>IF(Y23&lt;1.51,"ต้องปรับปรุงเร่งด่วน",IF(Y23&lt;2.51,"ต้องปรับปรุง",IF(Y23&lt;3.51,"พอใช้",IF(Y23&lt;4.51,"ดี",IF(Y23&gt;=4.51,"ดีมาก")))))</f>
        <v>#DIV/0!</v>
      </c>
      <c r="AA23" s="907">
        <f>+'4.1ผลงานสถาบัน'!AC68</f>
        <v>86000</v>
      </c>
      <c r="AB23" s="907">
        <f>+'4.1ผลงานสถาบัน'!AD68</f>
        <v>0</v>
      </c>
      <c r="AC23" s="907" t="e">
        <f>+'4.1ผลงานสถาบัน'!AE68</f>
        <v>#DIV/0!</v>
      </c>
      <c r="AD23" s="907" t="e">
        <f>+'4.1ผลงานสถาบัน'!AF68</f>
        <v>#DIV/0!</v>
      </c>
      <c r="AE23" s="875" t="e">
        <f>IF(AD23&lt;1.51,"ต้องปรับปรุงเร่งด่วน",IF(AD23&lt;2.51,"ต้องปรับปรุง",IF(AD23&lt;3.51,"พอใช้",IF(AD23&lt;4.51,"ดี",IF(AD23&gt;=4.51,"ดีมาก")))))</f>
        <v>#DIV/0!</v>
      </c>
      <c r="AF23" s="907">
        <f>+'4.1ผลงานสถาบัน'!AH68</f>
        <v>180000</v>
      </c>
      <c r="AG23" s="907">
        <f>+'4.1ผลงานสถาบัน'!AI68</f>
        <v>0</v>
      </c>
      <c r="AH23" s="907" t="e">
        <f>+'4.1ผลงานสถาบัน'!AJ68</f>
        <v>#DIV/0!</v>
      </c>
      <c r="AI23" s="907" t="e">
        <f>+'4.1ผลงานสถาบัน'!AK68</f>
        <v>#DIV/0!</v>
      </c>
      <c r="AJ23" s="875" t="e">
        <f>IF(AI23&lt;1.51,"ต้องปรับปรุงเร่งด่วน",IF(AI23&lt;2.51,"ต้องปรับปรุง",IF(AI23&lt;3.51,"พอใช้",IF(AI23&lt;4.51,"ดี",IF(AI23&gt;=4.51,"ดีมาก")))))</f>
        <v>#DIV/0!</v>
      </c>
      <c r="AK23" s="907">
        <f>+'4.1ผลงานสถาบัน'!AM68</f>
        <v>15000</v>
      </c>
      <c r="AL23" s="907">
        <f>+'4.1ผลงานสถาบัน'!AN68</f>
        <v>0</v>
      </c>
      <c r="AM23" s="907" t="e">
        <f>+'4.1ผลงานสถาบัน'!AO68</f>
        <v>#DIV/0!</v>
      </c>
      <c r="AN23" s="907" t="e">
        <f>+'4.1ผลงานสถาบัน'!AP68</f>
        <v>#DIV/0!</v>
      </c>
      <c r="AO23" s="875" t="e">
        <f>IF(AN23&lt;1.51,"ต้องปรับปรุงเร่งด่วน",IF(AN23&lt;2.51,"ต้องปรับปรุง",IF(AN23&lt;3.51,"พอใช้",IF(AN23&lt;4.51,"ดี",IF(AN23&gt;=4.51,"ดีมาก")))))</f>
        <v>#DIV/0!</v>
      </c>
      <c r="AP23" s="907">
        <f>+'4.1ผลงานสถาบัน'!AR68</f>
        <v>25000</v>
      </c>
      <c r="AQ23" s="907">
        <f>+'4.1ผลงานสถาบัน'!AS68</f>
        <v>0</v>
      </c>
      <c r="AR23" s="907" t="e">
        <f>+'4.1ผลงานสถาบัน'!AT68</f>
        <v>#DIV/0!</v>
      </c>
      <c r="AS23" s="907" t="e">
        <f>+'4.1ผลงานสถาบัน'!AU68</f>
        <v>#DIV/0!</v>
      </c>
      <c r="AT23" s="875" t="e">
        <f>IF(AS23&lt;1.51,"ต้องปรับปรุงเร่งด่วน",IF(AS23&lt;2.51,"ต้องปรับปรุง",IF(AS23&lt;3.51,"พอใช้",IF(AS23&lt;4.51,"ดี",IF(AS23&gt;=4.51,"ดีมาก")))))</f>
        <v>#DIV/0!</v>
      </c>
      <c r="AU23" s="907">
        <f>+'4.1ผลงานสถาบัน'!AW68</f>
        <v>42000</v>
      </c>
      <c r="AV23" s="907">
        <f>+'4.1ผลงานสถาบัน'!AX68</f>
        <v>0</v>
      </c>
      <c r="AW23" s="907" t="e">
        <f>+'4.1ผลงานสถาบัน'!AY68</f>
        <v>#DIV/0!</v>
      </c>
      <c r="AX23" s="907" t="e">
        <f>+'4.1ผลงานสถาบัน'!AZ68</f>
        <v>#DIV/0!</v>
      </c>
      <c r="AY23" s="875" t="e">
        <f>IF(AX23&lt;1.51,"ต้องปรับปรุงเร่งด่วน",IF(AX23&lt;2.51,"ต้องปรับปรุง",IF(AX23&lt;3.51,"พอใช้",IF(AX23&lt;4.51,"ดี",IF(AX23&gt;=4.51,"ดีมาก")))))</f>
        <v>#DIV/0!</v>
      </c>
      <c r="AZ23" s="907">
        <f>+'4.1ผลงานสถาบัน'!BB68</f>
        <v>15000</v>
      </c>
      <c r="BA23" s="907">
        <f>+'4.1ผลงานสถาบัน'!BC68</f>
        <v>0</v>
      </c>
      <c r="BB23" s="907" t="e">
        <f>+'4.1ผลงานสถาบัน'!BD68</f>
        <v>#DIV/0!</v>
      </c>
      <c r="BC23" s="907" t="e">
        <f>+'4.1ผลงานสถาบัน'!BE68</f>
        <v>#DIV/0!</v>
      </c>
      <c r="BD23" s="875" t="e">
        <f>IF(BC23&lt;1.51,"ต้องปรับปรุงเร่งด่วน",IF(BC23&lt;2.51,"ต้องปรับปรุง",IF(BC23&lt;3.51,"พอใช้",IF(BC23&lt;4.51,"ดี",IF(BC23&gt;=4.51,"ดีมาก")))))</f>
        <v>#DIV/0!</v>
      </c>
      <c r="BE23" s="907">
        <f>+'4.1ผลงานสถาบัน'!BG68</f>
        <v>42722.05</v>
      </c>
      <c r="BF23" s="907">
        <f>+'4.1ผลงานสถาบัน'!BH68</f>
        <v>0</v>
      </c>
      <c r="BG23" s="907" t="e">
        <f>+'4.1ผลงานสถาบัน'!BI68</f>
        <v>#DIV/0!</v>
      </c>
      <c r="BH23" s="907" t="e">
        <f>+'4.1ผลงานสถาบัน'!BJ68</f>
        <v>#DIV/0!</v>
      </c>
      <c r="BI23" s="875" t="e">
        <f>IF(BH23&lt;1.51,"ต้องปรับปรุงเร่งด่วน",IF(BH23&lt;2.51,"ต้องปรับปรุง",IF(BH23&lt;3.51,"พอใช้",IF(BH23&lt;4.51,"ดี",IF(BH23&gt;=4.51,"ดีมาก")))))</f>
        <v>#DIV/0!</v>
      </c>
      <c r="BJ23" s="907">
        <f>+'1.เป้าหมาย'!B35</f>
        <v>4</v>
      </c>
      <c r="BK23" s="907" t="e">
        <f>+'4.1ผลงานสถาบัน'!BM68</f>
        <v>#DIV/0!</v>
      </c>
      <c r="BL23" s="908">
        <v>3.99</v>
      </c>
      <c r="BM23" s="909">
        <v>3.99</v>
      </c>
      <c r="BN23" s="909" t="e">
        <f>+'4.1ผลงานสถาบัน'!BM68</f>
        <v>#DIV/0!</v>
      </c>
      <c r="BO23" s="1247">
        <v>11</v>
      </c>
      <c r="BP23" s="907" t="e">
        <f>+'4.1ผลงานสถาบัน'!BN68</f>
        <v>#DIV/0!</v>
      </c>
      <c r="BQ23" s="1240" t="e">
        <f>+'4.1ผลงานสถาบัน'!BO68</f>
        <v>#DIV/0!</v>
      </c>
      <c r="BR23" s="875" t="e">
        <f t="shared" si="12"/>
        <v>#DIV/0!</v>
      </c>
      <c r="BS23" s="880" t="e">
        <f>IF(BP23&gt;=BJ23,"/",IF(BP23&lt;BJ23,"X"))</f>
        <v>#DIV/0!</v>
      </c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</row>
    <row r="24" spans="1:251" s="115" customFormat="1" ht="23.25" hidden="1" customHeight="1">
      <c r="A24" s="871"/>
      <c r="B24" s="515"/>
      <c r="C24" s="824"/>
      <c r="D24" s="872"/>
      <c r="E24" s="516"/>
      <c r="F24" s="516"/>
      <c r="G24" s="516"/>
      <c r="H24" s="906"/>
      <c r="I24" s="907"/>
      <c r="J24" s="881" t="e">
        <f>+I23</f>
        <v>#DIV/0!</v>
      </c>
      <c r="K24" s="875"/>
      <c r="L24" s="907"/>
      <c r="M24" s="907"/>
      <c r="N24" s="907"/>
      <c r="O24" s="895">
        <f>+N23</f>
        <v>5009850</v>
      </c>
      <c r="P24" s="875"/>
      <c r="Q24" s="907"/>
      <c r="R24" s="907"/>
      <c r="S24" s="907"/>
      <c r="T24" s="895" t="e">
        <f>+S23</f>
        <v>#DIV/0!</v>
      </c>
      <c r="U24" s="883"/>
      <c r="V24" s="907"/>
      <c r="W24" s="907"/>
      <c r="X24" s="907"/>
      <c r="Y24" s="895" t="e">
        <f>+X23</f>
        <v>#DIV/0!</v>
      </c>
      <c r="Z24" s="875"/>
      <c r="AA24" s="907"/>
      <c r="AB24" s="907"/>
      <c r="AC24" s="907"/>
      <c r="AD24" s="895" t="e">
        <f>+AC23</f>
        <v>#DIV/0!</v>
      </c>
      <c r="AE24" s="875"/>
      <c r="AF24" s="907"/>
      <c r="AG24" s="907"/>
      <c r="AH24" s="907"/>
      <c r="AI24" s="895" t="e">
        <f>+AH23</f>
        <v>#DIV/0!</v>
      </c>
      <c r="AJ24" s="875"/>
      <c r="AK24" s="907"/>
      <c r="AL24" s="907"/>
      <c r="AM24" s="907"/>
      <c r="AN24" s="895" t="e">
        <f>+AM23</f>
        <v>#DIV/0!</v>
      </c>
      <c r="AO24" s="875"/>
      <c r="AP24" s="907"/>
      <c r="AQ24" s="907"/>
      <c r="AR24" s="907"/>
      <c r="AS24" s="895" t="e">
        <f>+AR23</f>
        <v>#DIV/0!</v>
      </c>
      <c r="AT24" s="875"/>
      <c r="AU24" s="907"/>
      <c r="AV24" s="907"/>
      <c r="AW24" s="907"/>
      <c r="AX24" s="895" t="e">
        <f>+AW23</f>
        <v>#DIV/0!</v>
      </c>
      <c r="AY24" s="875"/>
      <c r="AZ24" s="907"/>
      <c r="BA24" s="907"/>
      <c r="BB24" s="907"/>
      <c r="BC24" s="895" t="e">
        <f>+BB23</f>
        <v>#DIV/0!</v>
      </c>
      <c r="BD24" s="875"/>
      <c r="BE24" s="907"/>
      <c r="BF24" s="907"/>
      <c r="BG24" s="907"/>
      <c r="BH24" s="895" t="e">
        <f>+BG23</f>
        <v>#DIV/0!</v>
      </c>
      <c r="BI24" s="875"/>
      <c r="BJ24" s="907"/>
      <c r="BK24" s="907"/>
      <c r="BL24" s="907"/>
      <c r="BM24" s="907"/>
      <c r="BN24" s="907"/>
      <c r="BO24" s="1248"/>
      <c r="BP24" s="907"/>
      <c r="BQ24" s="1239" t="e">
        <f>+BP23</f>
        <v>#DIV/0!</v>
      </c>
      <c r="BR24" s="875"/>
      <c r="BS24" s="875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</row>
    <row r="25" spans="1:251" s="115" customFormat="1" ht="36" customHeight="1">
      <c r="A25" s="871"/>
      <c r="B25" s="515">
        <v>2.2999999999999998</v>
      </c>
      <c r="C25" s="824" t="s">
        <v>97</v>
      </c>
      <c r="D25" s="872" t="s">
        <v>489</v>
      </c>
      <c r="E25" s="516" t="s">
        <v>65</v>
      </c>
      <c r="F25" s="516" t="s">
        <v>26</v>
      </c>
      <c r="G25" s="516"/>
      <c r="H25" s="873">
        <f>+'4.1ผลงานสถาบัน'!F75</f>
        <v>28.6</v>
      </c>
      <c r="I25" s="874" t="e">
        <f>+'4.1ผลงานสถาบัน'!G75</f>
        <v>#DIV/0!</v>
      </c>
      <c r="J25" s="874" t="e">
        <f>+'4.1ผลงานสถาบัน'!H75</f>
        <v>#DIV/0!</v>
      </c>
      <c r="K25" s="875" t="e">
        <f>IF(J25&lt;1.51,"ต้องปรับปรุงเร่งด่วน",IF(J25&lt;2.51,"ต้องปรับปรุง",IF(J25&lt;3.51,"พอใช้",IF(J25&lt;4.51,"ดี",IF(J25&gt;=4.51,"ดีมาก")))))</f>
        <v>#DIV/0!</v>
      </c>
      <c r="L25" s="876">
        <f>+'4.1ผลงานสถาบัน'!J75</f>
        <v>28</v>
      </c>
      <c r="M25" s="876">
        <f>+'4.1ผลงานสถาบัน'!K75</f>
        <v>28</v>
      </c>
      <c r="N25" s="874">
        <f>+'4.1ผลงานสถาบัน'!L75</f>
        <v>2800</v>
      </c>
      <c r="O25" s="874">
        <f>+'4.1ผลงานสถาบัน'!Q75</f>
        <v>5</v>
      </c>
      <c r="P25" s="875" t="str">
        <f>IF(O25&lt;1.51,"ต้องปรับปรุงเร่งด่วน",IF(O25&lt;2.51,"ต้องปรับปรุง",IF(O25&lt;3.51,"พอใช้",IF(O25&lt;4.51,"ดี",IF(O25&gt;=4.51,"ดีมาก")))))</f>
        <v>ดีมาก</v>
      </c>
      <c r="Q25" s="876" t="str">
        <f>+'4.1ผลงานสถาบัน'!S75</f>
        <v>4 **</v>
      </c>
      <c r="R25" s="876">
        <f>+'4.1ผลงานสถาบัน'!T75</f>
        <v>4.4000000000000004</v>
      </c>
      <c r="S25" s="874" t="e">
        <f>+'4.1ผลงานสถาบัน'!U75</f>
        <v>#DIV/0!</v>
      </c>
      <c r="T25" s="874" t="e">
        <f>+'4.1ผลงานสถาบัน'!V75</f>
        <v>#DIV/0!</v>
      </c>
      <c r="U25" s="883" t="e">
        <f>IF(T25&lt;1.51,"ต้องปรับปรุงเร่งด่วน",IF(T25&lt;2.51,"ต้องปรับปรุง",IF(T25&lt;3.51,"พอใช้",IF(T25&lt;4.51,"ดี",IF(T25&gt;=4.51,"ดีมาก")))))</f>
        <v>#DIV/0!</v>
      </c>
      <c r="V25" s="876">
        <f>+'4.1ผลงานสถาบัน'!X75</f>
        <v>40</v>
      </c>
      <c r="W25" s="876">
        <f>+'4.1ผลงานสถาบัน'!Y75</f>
        <v>63.400000000000006</v>
      </c>
      <c r="X25" s="874" t="e">
        <f>+'4.1ผลงานสถาบัน'!Z75</f>
        <v>#DIV/0!</v>
      </c>
      <c r="Y25" s="874" t="e">
        <f>+'4.1ผลงานสถาบัน'!AA75</f>
        <v>#DIV/0!</v>
      </c>
      <c r="Z25" s="875" t="e">
        <f>IF(Y25&lt;1.51,"ต้องปรับปรุงเร่งด่วน",IF(Y25&lt;2.51,"ต้องปรับปรุง",IF(Y25&lt;3.51,"พอใช้",IF(Y25&lt;4.51,"ดี",IF(Y25&gt;=4.51,"ดีมาก")))))</f>
        <v>#DIV/0!</v>
      </c>
      <c r="AA25" s="876">
        <f>+'4.1ผลงานสถาบัน'!AC75</f>
        <v>33</v>
      </c>
      <c r="AB25" s="876">
        <f>+'4.1ผลงานสถาบัน'!AD75</f>
        <v>27.8</v>
      </c>
      <c r="AC25" s="874" t="e">
        <f>+'4.1ผลงานสถาบัน'!AE75</f>
        <v>#DIV/0!</v>
      </c>
      <c r="AD25" s="874" t="e">
        <f>+'4.1ผลงานสถาบัน'!AF75</f>
        <v>#DIV/0!</v>
      </c>
      <c r="AE25" s="875" t="e">
        <f>IF(AD25&lt;1.51,"ต้องปรับปรุงเร่งด่วน",IF(AD25&lt;2.51,"ต้องปรับปรุง",IF(AD25&lt;3.51,"พอใช้",IF(AD25&lt;4.51,"ดี",IF(AD25&gt;=4.51,"ดีมาก")))))</f>
        <v>#DIV/0!</v>
      </c>
      <c r="AF25" s="876">
        <f>+'4.1ผลงานสถาบัน'!AH75</f>
        <v>40</v>
      </c>
      <c r="AG25" s="876">
        <f>+'4.1ผลงานสถาบัน'!AI75</f>
        <v>27.8</v>
      </c>
      <c r="AH25" s="874" t="e">
        <f>+'4.1ผลงานสถาบัน'!AJ75</f>
        <v>#DIV/0!</v>
      </c>
      <c r="AI25" s="874" t="e">
        <f>+'4.1ผลงานสถาบัน'!AK75</f>
        <v>#DIV/0!</v>
      </c>
      <c r="AJ25" s="875" t="e">
        <f>IF(AI25&lt;1.51,"ต้องปรับปรุงเร่งด่วน",IF(AI25&lt;2.51,"ต้องปรับปรุง",IF(AI25&lt;3.51,"พอใช้",IF(AI25&lt;4.51,"ดี",IF(AI25&gt;=4.51,"ดีมาก")))))</f>
        <v>#DIV/0!</v>
      </c>
      <c r="AK25" s="876">
        <f>+'4.1ผลงานสถาบัน'!AM75</f>
        <v>20</v>
      </c>
      <c r="AL25" s="876">
        <f>+'4.1ผลงานสถาบัน'!AN75</f>
        <v>10.199999999999999</v>
      </c>
      <c r="AM25" s="874" t="e">
        <f>+'4.1ผลงานสถาบัน'!AO75</f>
        <v>#DIV/0!</v>
      </c>
      <c r="AN25" s="874" t="e">
        <f>+'4.1ผลงานสถาบัน'!AP75</f>
        <v>#DIV/0!</v>
      </c>
      <c r="AO25" s="875" t="e">
        <f>IF(AN25&lt;1.51,"ต้องปรับปรุงเร่งด่วน",IF(AN25&lt;2.51,"ต้องปรับปรุง",IF(AN25&lt;3.51,"พอใช้",IF(AN25&lt;4.51,"ดี",IF(AN25&gt;=4.51,"ดีมาก")))))</f>
        <v>#DIV/0!</v>
      </c>
      <c r="AP25" s="876">
        <f>+'4.1ผลงานสถาบัน'!AR75</f>
        <v>8</v>
      </c>
      <c r="AQ25" s="876">
        <f>+'4.1ผลงานสถาบัน'!AS75</f>
        <v>17</v>
      </c>
      <c r="AR25" s="874" t="e">
        <f>+'4.1ผลงานสถาบัน'!AT75</f>
        <v>#DIV/0!</v>
      </c>
      <c r="AS25" s="874" t="e">
        <f>+'4.1ผลงานสถาบัน'!AU75</f>
        <v>#DIV/0!</v>
      </c>
      <c r="AT25" s="875" t="e">
        <f>IF(AS25&lt;1.51,"ต้องปรับปรุงเร่งด่วน",IF(AS25&lt;2.51,"ต้องปรับปรุง",IF(AS25&lt;3.51,"พอใช้",IF(AS25&lt;4.51,"ดี",IF(AS25&gt;=4.51,"ดีมาก")))))</f>
        <v>#DIV/0!</v>
      </c>
      <c r="AU25" s="876">
        <f>+'4.1ผลงานสถาบัน'!AW75</f>
        <v>21</v>
      </c>
      <c r="AV25" s="876">
        <f>+'4.1ผลงานสถาบัน'!AX75</f>
        <v>13.8</v>
      </c>
      <c r="AW25" s="874" t="e">
        <f>+'4.1ผลงานสถาบัน'!AY75</f>
        <v>#DIV/0!</v>
      </c>
      <c r="AX25" s="874" t="e">
        <f>+'4.1ผลงานสถาบัน'!AZ75</f>
        <v>#DIV/0!</v>
      </c>
      <c r="AY25" s="875" t="e">
        <f>IF(AX25&lt;1.51,"ต้องปรับปรุงเร่งด่วน",IF(AX25&lt;2.51,"ต้องปรับปรุง",IF(AX25&lt;3.51,"พอใช้",IF(AX25&lt;4.51,"ดี",IF(AX25&gt;=4.51,"ดีมาก")))))</f>
        <v>#DIV/0!</v>
      </c>
      <c r="AZ25" s="876">
        <f>+'4.1ผลงานสถาบัน'!BB75</f>
        <v>20</v>
      </c>
      <c r="BA25" s="876">
        <f>+'4.1ผลงานสถาบัน'!BC75</f>
        <v>4</v>
      </c>
      <c r="BB25" s="874" t="e">
        <f>+'4.1ผลงานสถาบัน'!BD75</f>
        <v>#DIV/0!</v>
      </c>
      <c r="BC25" s="874" t="e">
        <f>+'4.1ผลงานสถาบัน'!BE75</f>
        <v>#DIV/0!</v>
      </c>
      <c r="BD25" s="875" t="e">
        <f>IF(BC25&lt;1.51,"ต้องปรับปรุงเร่งด่วน",IF(BC25&lt;2.51,"ต้องปรับปรุง",IF(BC25&lt;3.51,"พอใช้",IF(BC25&lt;4.51,"ดี",IF(BC25&gt;=4.51,"ดีมาก")))))</f>
        <v>#DIV/0!</v>
      </c>
      <c r="BE25" s="876">
        <f>+'4.1ผลงานสถาบัน'!BG75</f>
        <v>56</v>
      </c>
      <c r="BF25" s="876">
        <f>+'4.1ผลงานสถาบัน'!BH75</f>
        <v>5.6</v>
      </c>
      <c r="BG25" s="874" t="e">
        <f>+'4.1ผลงานสถาบัน'!BI75</f>
        <v>#DIV/0!</v>
      </c>
      <c r="BH25" s="876" t="e">
        <f>+'4.1ผลงานสถาบัน'!BJ75</f>
        <v>#DIV/0!</v>
      </c>
      <c r="BI25" s="875" t="e">
        <f>IF(BH25&lt;1.51,"ต้องปรับปรุงเร่งด่วน",IF(BH25&lt;2.51,"ต้องปรับปรุง",IF(BH25&lt;3.51,"พอใช้",IF(BH25&lt;4.51,"ดี",IF(BH25&gt;=4.51,"ดีมาก")))))</f>
        <v>#DIV/0!</v>
      </c>
      <c r="BJ25" s="874">
        <f>+'1.เป้าหมาย'!B36</f>
        <v>4.2</v>
      </c>
      <c r="BK25" s="876" t="e">
        <f>+'4.1ผลงานสถาบัน'!BM75</f>
        <v>#DIV/0!</v>
      </c>
      <c r="BL25" s="877">
        <v>4.12</v>
      </c>
      <c r="BM25" s="878">
        <v>4.12</v>
      </c>
      <c r="BN25" s="878" t="e">
        <f>+'4.1ผลงานสถาบัน'!BM75</f>
        <v>#DIV/0!</v>
      </c>
      <c r="BO25" s="1247">
        <v>11</v>
      </c>
      <c r="BP25" s="874" t="e">
        <f>+'4.1ผลงานสถาบัน'!BN75</f>
        <v>#DIV/0!</v>
      </c>
      <c r="BQ25" s="1236" t="e">
        <f>+'4.1ผลงานสถาบัน'!BO75</f>
        <v>#DIV/0!</v>
      </c>
      <c r="BR25" s="875" t="e">
        <f t="shared" si="12"/>
        <v>#DIV/0!</v>
      </c>
      <c r="BS25" s="897" t="e">
        <f>IF(BP25&gt;=BJ25,"/",IF(BP25&lt;BJ25,"X"))</f>
        <v>#DIV/0!</v>
      </c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</row>
    <row r="26" spans="1:251" s="115" customFormat="1" ht="23.25" hidden="1" customHeight="1">
      <c r="A26" s="871"/>
      <c r="B26" s="515"/>
      <c r="C26" s="824"/>
      <c r="D26" s="872"/>
      <c r="E26" s="516"/>
      <c r="F26" s="516"/>
      <c r="G26" s="516"/>
      <c r="H26" s="873"/>
      <c r="I26" s="874"/>
      <c r="J26" s="881" t="e">
        <f>+I25</f>
        <v>#DIV/0!</v>
      </c>
      <c r="K26" s="875"/>
      <c r="L26" s="876"/>
      <c r="M26" s="876"/>
      <c r="N26" s="874"/>
      <c r="O26" s="895">
        <f>+N25</f>
        <v>2800</v>
      </c>
      <c r="P26" s="875"/>
      <c r="Q26" s="876"/>
      <c r="R26" s="876"/>
      <c r="S26" s="874"/>
      <c r="T26" s="895" t="e">
        <f>+S25</f>
        <v>#DIV/0!</v>
      </c>
      <c r="U26" s="883"/>
      <c r="V26" s="876"/>
      <c r="W26" s="876"/>
      <c r="X26" s="874"/>
      <c r="Y26" s="895" t="e">
        <f>+X25</f>
        <v>#DIV/0!</v>
      </c>
      <c r="Z26" s="875"/>
      <c r="AA26" s="876"/>
      <c r="AB26" s="876"/>
      <c r="AC26" s="874"/>
      <c r="AD26" s="895" t="e">
        <f>+AC25</f>
        <v>#DIV/0!</v>
      </c>
      <c r="AE26" s="875"/>
      <c r="AF26" s="876"/>
      <c r="AG26" s="876"/>
      <c r="AH26" s="874"/>
      <c r="AI26" s="895" t="e">
        <f>+AH25</f>
        <v>#DIV/0!</v>
      </c>
      <c r="AJ26" s="875"/>
      <c r="AK26" s="876"/>
      <c r="AL26" s="876"/>
      <c r="AM26" s="874"/>
      <c r="AN26" s="895" t="e">
        <f>+AM25</f>
        <v>#DIV/0!</v>
      </c>
      <c r="AO26" s="875"/>
      <c r="AP26" s="876"/>
      <c r="AQ26" s="876"/>
      <c r="AR26" s="874"/>
      <c r="AS26" s="895" t="e">
        <f>+AR25</f>
        <v>#DIV/0!</v>
      </c>
      <c r="AT26" s="875"/>
      <c r="AU26" s="876"/>
      <c r="AV26" s="876"/>
      <c r="AW26" s="874"/>
      <c r="AX26" s="895" t="e">
        <f>+AW25</f>
        <v>#DIV/0!</v>
      </c>
      <c r="AY26" s="875"/>
      <c r="AZ26" s="876"/>
      <c r="BA26" s="876"/>
      <c r="BB26" s="874"/>
      <c r="BC26" s="895" t="e">
        <f>+BB25</f>
        <v>#DIV/0!</v>
      </c>
      <c r="BD26" s="875"/>
      <c r="BE26" s="876"/>
      <c r="BF26" s="876"/>
      <c r="BG26" s="874"/>
      <c r="BH26" s="895" t="e">
        <f>+BG25</f>
        <v>#DIV/0!</v>
      </c>
      <c r="BI26" s="875"/>
      <c r="BJ26" s="876"/>
      <c r="BK26" s="876"/>
      <c r="BL26" s="876"/>
      <c r="BM26" s="876"/>
      <c r="BN26" s="876"/>
      <c r="BO26" s="876"/>
      <c r="BP26" s="879"/>
      <c r="BQ26" s="896" t="e">
        <f>+BP25</f>
        <v>#DIV/0!</v>
      </c>
      <c r="BR26" s="875"/>
      <c r="BS26" s="875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</row>
    <row r="27" spans="1:251" s="115" customFormat="1" ht="23.25" customHeight="1">
      <c r="A27" s="871"/>
      <c r="B27" s="1205" t="s">
        <v>496</v>
      </c>
      <c r="C27" s="1206"/>
      <c r="D27" s="1222"/>
      <c r="E27" s="1209"/>
      <c r="F27" s="1209"/>
      <c r="G27" s="1209"/>
      <c r="H27" s="1223"/>
      <c r="I27" s="915"/>
      <c r="J27" s="915"/>
      <c r="K27" s="1224"/>
      <c r="L27" s="930"/>
      <c r="M27" s="930"/>
      <c r="N27" s="915"/>
      <c r="O27" s="938"/>
      <c r="P27" s="1224"/>
      <c r="Q27" s="930"/>
      <c r="R27" s="930"/>
      <c r="S27" s="915"/>
      <c r="T27" s="938"/>
      <c r="U27" s="1225"/>
      <c r="V27" s="930"/>
      <c r="W27" s="930"/>
      <c r="X27" s="915"/>
      <c r="Y27" s="938"/>
      <c r="Z27" s="1224"/>
      <c r="AA27" s="930"/>
      <c r="AB27" s="930"/>
      <c r="AC27" s="915"/>
      <c r="AD27" s="938"/>
      <c r="AE27" s="1224"/>
      <c r="AF27" s="930"/>
      <c r="AG27" s="930"/>
      <c r="AH27" s="915"/>
      <c r="AI27" s="938"/>
      <c r="AJ27" s="1224"/>
      <c r="AK27" s="930"/>
      <c r="AL27" s="930"/>
      <c r="AM27" s="915"/>
      <c r="AN27" s="938"/>
      <c r="AO27" s="1224"/>
      <c r="AP27" s="930"/>
      <c r="AQ27" s="930"/>
      <c r="AR27" s="915"/>
      <c r="AS27" s="938"/>
      <c r="AT27" s="1224"/>
      <c r="AU27" s="930"/>
      <c r="AV27" s="930"/>
      <c r="AW27" s="915"/>
      <c r="AX27" s="938"/>
      <c r="AY27" s="1224"/>
      <c r="AZ27" s="930"/>
      <c r="BA27" s="930"/>
      <c r="BB27" s="915"/>
      <c r="BC27" s="938"/>
      <c r="BD27" s="1224"/>
      <c r="BE27" s="930"/>
      <c r="BF27" s="930"/>
      <c r="BG27" s="915"/>
      <c r="BH27" s="938"/>
      <c r="BI27" s="1224"/>
      <c r="BJ27" s="930"/>
      <c r="BK27" s="930"/>
      <c r="BL27" s="930"/>
      <c r="BM27" s="1226"/>
      <c r="BN27" s="1226"/>
      <c r="BO27" s="1226"/>
      <c r="BP27" s="915"/>
      <c r="BQ27" s="904">
        <f>+BQ28</f>
        <v>5</v>
      </c>
      <c r="BR27" s="1271" t="str">
        <f>+BR28</f>
        <v>ดีมาก</v>
      </c>
      <c r="BS27" s="913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</row>
    <row r="28" spans="1:251" s="154" customFormat="1" ht="30" customHeight="1">
      <c r="A28" s="916" t="s">
        <v>49</v>
      </c>
      <c r="B28" s="524">
        <v>3.1</v>
      </c>
      <c r="C28" s="917" t="s">
        <v>51</v>
      </c>
      <c r="D28" s="918" t="s">
        <v>489</v>
      </c>
      <c r="E28" s="919" t="s">
        <v>64</v>
      </c>
      <c r="F28" s="920" t="s">
        <v>39</v>
      </c>
      <c r="G28" s="920"/>
      <c r="H28" s="921" t="e">
        <f>+'[2]3.ผลงานคณะ'!H127</f>
        <v>#REF!</v>
      </c>
      <c r="I28" s="922">
        <f>+'[2]3.ผลงานคณะ'!I127</f>
        <v>6</v>
      </c>
      <c r="J28" s="919">
        <f>+'[2]3.ผลงานคณะ'!J127</f>
        <v>5</v>
      </c>
      <c r="K28" s="923" t="str">
        <f>IF(J28&lt;1.51,"ต้องปรับปรุงเร่งด่วน",IF(J28&lt;2.51,"ต้องปรับปรุง",IF(J28&lt;3.51,"พอใช้",IF(J28&lt;4.51,"ดี",IF(J28&gt;=4.51,"ดีมาก")))))</f>
        <v>ดีมาก</v>
      </c>
      <c r="L28" s="919">
        <f>+'[2]3.ผลงานคณะ'!L127</f>
        <v>5</v>
      </c>
      <c r="M28" s="919" t="e">
        <f>+'[2]3.ผลงานคณะ'!M127</f>
        <v>#REF!</v>
      </c>
      <c r="N28" s="922">
        <f>+'[2]3.ผลงานคณะ'!N127</f>
        <v>4</v>
      </c>
      <c r="O28" s="919">
        <f>+'[2]3.ผลงานคณะ'!O127</f>
        <v>3</v>
      </c>
      <c r="P28" s="923" t="str">
        <f>IF(O28&lt;1.51,"ต้องปรับปรุงเร่งด่วน",IF(O28&lt;2.51,"ต้องปรับปรุง",IF(O28&lt;3.51,"พอใช้",IF(O28&lt;4.51,"ดี",IF(O28&gt;=4.51,"ดีมาก")))))</f>
        <v>พอใช้</v>
      </c>
      <c r="Q28" s="919">
        <f>+'[2]3.ผลงานคณะ'!Q127</f>
        <v>6</v>
      </c>
      <c r="R28" s="919" t="e">
        <f>+'[2]3.ผลงานคณะ'!R127</f>
        <v>#REF!</v>
      </c>
      <c r="S28" s="922">
        <f>+'[2]3.ผลงานคณะ'!S127</f>
        <v>2</v>
      </c>
      <c r="T28" s="919">
        <f>+'[2]3.ผลงานคณะ'!T127</f>
        <v>2</v>
      </c>
      <c r="U28" s="923" t="str">
        <f>IF(T28&lt;1.51,"ต้องปรับปรุงเร่งด่วน",IF(T28&lt;2.51,"ต้องปรับปรุง",IF(T28&lt;3.51,"พอใช้",IF(T28&lt;4.51,"ดี",IF(T28&gt;=4.51,"ดีมาก")))))</f>
        <v>ต้องปรับปรุง</v>
      </c>
      <c r="V28" s="919">
        <f>+'[2]3.ผลงานคณะ'!V127</f>
        <v>3</v>
      </c>
      <c r="W28" s="919" t="e">
        <f>+'[2]3.ผลงานคณะ'!W127</f>
        <v>#REF!</v>
      </c>
      <c r="X28" s="922">
        <f>+'[2]3.ผลงานคณะ'!X127</f>
        <v>4</v>
      </c>
      <c r="Y28" s="919">
        <f>+'[2]3.ผลงานคณะ'!Y127</f>
        <v>3</v>
      </c>
      <c r="Z28" s="923" t="str">
        <f>IF(Y28&lt;1.51,"ต้องปรับปรุงเร่งด่วน",IF(Y28&lt;2.51,"ต้องปรับปรุง",IF(Y28&lt;3.51,"พอใช้",IF(Y28&lt;4.51,"ดี",IF(Y28&gt;=4.51,"ดีมาก")))))</f>
        <v>พอใช้</v>
      </c>
      <c r="AA28" s="919">
        <f>+'[2]3.ผลงานคณะ'!AA127</f>
        <v>6</v>
      </c>
      <c r="AB28" s="919" t="e">
        <f>+'[2]3.ผลงานคณะ'!AB127</f>
        <v>#REF!</v>
      </c>
      <c r="AC28" s="922">
        <f>+'[2]3.ผลงานคณะ'!AC127</f>
        <v>5</v>
      </c>
      <c r="AD28" s="919">
        <f>+'[2]3.ผลงานคณะ'!AD127</f>
        <v>4</v>
      </c>
      <c r="AE28" s="923" t="str">
        <f>IF(AD28&lt;1.51,"ต้องปรับปรุงเร่งด่วน",IF(AD28&lt;2.51,"ต้องปรับปรุง",IF(AD28&lt;3.51,"พอใช้",IF(AD28&lt;4.51,"ดี",IF(AD28&gt;=4.51,"ดีมาก")))))</f>
        <v>ดี</v>
      </c>
      <c r="AF28" s="919">
        <f>+'[2]3.ผลงานคณะ'!AF127</f>
        <v>6</v>
      </c>
      <c r="AG28" s="919" t="e">
        <f>+'[2]3.ผลงานคณะ'!AG127</f>
        <v>#REF!</v>
      </c>
      <c r="AH28" s="922">
        <f>+'[2]3.ผลงานคณะ'!AH127</f>
        <v>4</v>
      </c>
      <c r="AI28" s="919">
        <f>+'[2]3.ผลงานคณะ'!AI127</f>
        <v>3</v>
      </c>
      <c r="AJ28" s="923" t="str">
        <f>IF(AI28&lt;1.51,"ต้องปรับปรุงเร่งด่วน",IF(AI28&lt;2.51,"ต้องปรับปรุง",IF(AI28&lt;3.51,"พอใช้",IF(AI28&lt;4.51,"ดี",IF(AI28&gt;=4.51,"ดีมาก")))))</f>
        <v>พอใช้</v>
      </c>
      <c r="AK28" s="919">
        <f>+'[2]3.ผลงานคณะ'!AK127</f>
        <v>4</v>
      </c>
      <c r="AL28" s="919" t="e">
        <f>+'[2]3.ผลงานคณะ'!AL127</f>
        <v>#REF!</v>
      </c>
      <c r="AM28" s="922">
        <f>+'[2]3.ผลงานคณะ'!AM127</f>
        <v>3</v>
      </c>
      <c r="AN28" s="919">
        <f>+'[2]3.ผลงานคณะ'!AN127</f>
        <v>3</v>
      </c>
      <c r="AO28" s="923" t="str">
        <f>IF(AN28&lt;1.51,"ต้องปรับปรุงเร่งด่วน",IF(AN28&lt;2.51,"ต้องปรับปรุง",IF(AN28&lt;3.51,"พอใช้",IF(AN28&lt;4.51,"ดี",IF(AN28&gt;=4.51,"ดีมาก")))))</f>
        <v>พอใช้</v>
      </c>
      <c r="AP28" s="919">
        <f>+'[2]3.ผลงานคณะ'!AP127</f>
        <v>3</v>
      </c>
      <c r="AQ28" s="919" t="e">
        <f>+'[2]3.ผลงานคณะ'!AQ127</f>
        <v>#REF!</v>
      </c>
      <c r="AR28" s="922">
        <f>+'[2]3.ผลงานคณะ'!AR127</f>
        <v>2</v>
      </c>
      <c r="AS28" s="919">
        <f>+'[2]3.ผลงานคณะ'!AS127</f>
        <v>2</v>
      </c>
      <c r="AT28" s="923" t="str">
        <f>IF(AS28&lt;1.51,"ต้องปรับปรุงเร่งด่วน",IF(AS28&lt;2.51,"ต้องปรับปรุง",IF(AS28&lt;3.51,"พอใช้",IF(AS28&lt;4.51,"ดี",IF(AS28&gt;=4.51,"ดีมาก")))))</f>
        <v>ต้องปรับปรุง</v>
      </c>
      <c r="AU28" s="919">
        <f>+'[2]3.ผลงานคณะ'!AU127</f>
        <v>6</v>
      </c>
      <c r="AV28" s="919" t="e">
        <f>+'[2]3.ผลงานคณะ'!AV127</f>
        <v>#REF!</v>
      </c>
      <c r="AW28" s="922">
        <f>+'[2]3.ผลงานคณะ'!AW127</f>
        <v>3</v>
      </c>
      <c r="AX28" s="919">
        <f>+'[2]3.ผลงานคณะ'!AX127</f>
        <v>3</v>
      </c>
      <c r="AY28" s="923" t="str">
        <f>IF(AX28&lt;1.51,"ต้องปรับปรุงเร่งด่วน",IF(AX28&lt;2.51,"ต้องปรับปรุง",IF(AX28&lt;3.51,"พอใช้",IF(AX28&lt;4.51,"ดี",IF(AX28&gt;=4.51,"ดีมาก")))))</f>
        <v>พอใช้</v>
      </c>
      <c r="AZ28" s="919">
        <f>+'[2]3.ผลงานคณะ'!AZ127</f>
        <v>6</v>
      </c>
      <c r="BA28" s="919" t="e">
        <f>+'[2]3.ผลงานคณะ'!BA127</f>
        <v>#REF!</v>
      </c>
      <c r="BB28" s="922">
        <f>+'[2]3.ผลงานคณะ'!BB127</f>
        <v>5</v>
      </c>
      <c r="BC28" s="919">
        <f>+'[2]3.ผลงานคณะ'!BC127</f>
        <v>4</v>
      </c>
      <c r="BD28" s="923" t="str">
        <f>IF(BC28&lt;1.51,"ต้องปรับปรุงเร่งด่วน",IF(BC28&lt;2.51,"ต้องปรับปรุง",IF(BC28&lt;3.51,"พอใช้",IF(BC28&lt;4.51,"ดี",IF(BC28&gt;=4.51,"ดีมาก")))))</f>
        <v>ดี</v>
      </c>
      <c r="BE28" s="919">
        <f>+'[2]3.ผลงานคณะ'!BE127</f>
        <v>6</v>
      </c>
      <c r="BF28" s="919" t="e">
        <f>+'[2]3.ผลงานคณะ'!BF127</f>
        <v>#REF!</v>
      </c>
      <c r="BG28" s="922">
        <f>+'[2]3.ผลงานคณะ'!BG127</f>
        <v>3</v>
      </c>
      <c r="BH28" s="919">
        <f>+'[2]3.ผลงานคณะ'!BH127</f>
        <v>3</v>
      </c>
      <c r="BI28" s="923" t="str">
        <f>IF(BH28&lt;1.51,"ต้องปรับปรุงเร่งด่วน",IF(BH28&lt;2.51,"ต้องปรับปรุง",IF(BH28&lt;3.51,"พอใช้",IF(BH28&lt;4.51,"ดี",IF(BH28&gt;=4.51,"ดีมาก")))))</f>
        <v>พอใช้</v>
      </c>
      <c r="BJ28" s="924">
        <f>+'1.เป้าหมาย'!B38</f>
        <v>6</v>
      </c>
      <c r="BK28" s="924">
        <f>+'4.1ผลงานสถาบัน'!BM120</f>
        <v>0</v>
      </c>
      <c r="BL28" s="925">
        <v>5</v>
      </c>
      <c r="BM28" s="926">
        <v>4</v>
      </c>
      <c r="BN28" s="1242">
        <v>0</v>
      </c>
      <c r="BO28" s="1242">
        <v>0</v>
      </c>
      <c r="BP28" s="1243">
        <f>+'4.1ผลงานสถาบัน'!BN120</f>
        <v>6</v>
      </c>
      <c r="BQ28" s="1241">
        <f>+'4.1ผลงานสถาบัน'!BO120</f>
        <v>5</v>
      </c>
      <c r="BR28" s="1227" t="str">
        <f>IF(BQ28&lt;1.51,"ต้องปรับปรุงเร่งด่วน",IF(BQ28&lt;2.51,"ต้องปรับปรุง",IF(BQ28&lt;3.51,"พอใช้",IF(BQ28&lt;4.51,"ดี",IF(BQ28&gt;=4.51,"ดีมาก")))))</f>
        <v>ดีมาก</v>
      </c>
      <c r="BS28" s="897" t="str">
        <f>IF(BP28&gt;=BJ28,"/",IF(BP28&lt;BJ28,"X"))</f>
        <v>/</v>
      </c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3"/>
      <c r="EH28" s="153"/>
      <c r="EI28" s="153"/>
      <c r="EJ28" s="153"/>
      <c r="EK28" s="153"/>
      <c r="EL28" s="153"/>
      <c r="EM28" s="153"/>
      <c r="EN28" s="153"/>
      <c r="EO28" s="153"/>
      <c r="EP28" s="153"/>
      <c r="EQ28" s="153"/>
      <c r="ER28" s="153"/>
      <c r="ES28" s="153"/>
      <c r="ET28" s="153"/>
      <c r="EU28" s="153"/>
      <c r="EV28" s="153"/>
      <c r="EW28" s="153"/>
      <c r="EX28" s="153"/>
      <c r="EY28" s="153"/>
      <c r="EZ28" s="153"/>
      <c r="FA28" s="153"/>
      <c r="FB28" s="153"/>
      <c r="FC28" s="153"/>
      <c r="FD28" s="153"/>
      <c r="FE28" s="153"/>
      <c r="FF28" s="153"/>
      <c r="FG28" s="153"/>
      <c r="FH28" s="153"/>
      <c r="FI28" s="153"/>
      <c r="FJ28" s="153"/>
      <c r="FK28" s="153"/>
      <c r="FL28" s="153"/>
      <c r="FM28" s="153"/>
      <c r="FN28" s="153"/>
      <c r="FO28" s="153"/>
      <c r="FP28" s="153"/>
      <c r="FQ28" s="153"/>
      <c r="FR28" s="153"/>
      <c r="FS28" s="153"/>
      <c r="FT28" s="153"/>
      <c r="FU28" s="153"/>
      <c r="FV28" s="153"/>
      <c r="FW28" s="153"/>
      <c r="FX28" s="153"/>
      <c r="FY28" s="153"/>
      <c r="FZ28" s="153"/>
      <c r="GA28" s="153"/>
      <c r="GB28" s="153"/>
      <c r="GC28" s="153"/>
      <c r="GD28" s="153"/>
      <c r="GE28" s="153"/>
      <c r="GF28" s="153"/>
      <c r="GG28" s="153"/>
      <c r="GH28" s="153"/>
      <c r="GI28" s="153"/>
      <c r="GJ28" s="153"/>
      <c r="GK28" s="153"/>
      <c r="GL28" s="153"/>
      <c r="GM28" s="153"/>
      <c r="GN28" s="153"/>
      <c r="GO28" s="153"/>
      <c r="GP28" s="153"/>
      <c r="GQ28" s="153"/>
      <c r="GR28" s="153"/>
      <c r="GS28" s="153"/>
      <c r="GT28" s="153"/>
      <c r="GU28" s="153"/>
      <c r="GV28" s="153"/>
      <c r="GW28" s="153"/>
      <c r="GX28" s="153"/>
      <c r="GY28" s="153"/>
      <c r="GZ28" s="153"/>
      <c r="HA28" s="153"/>
      <c r="HB28" s="153"/>
      <c r="HC28" s="153"/>
      <c r="HD28" s="153"/>
      <c r="HE28" s="153"/>
      <c r="HF28" s="153"/>
      <c r="HG28" s="153"/>
      <c r="HH28" s="153"/>
      <c r="HI28" s="153"/>
      <c r="HJ28" s="153"/>
      <c r="HK28" s="153"/>
      <c r="HL28" s="153"/>
      <c r="HM28" s="153"/>
      <c r="HN28" s="153"/>
      <c r="HO28" s="153"/>
      <c r="HP28" s="153"/>
      <c r="HQ28" s="153"/>
      <c r="HR28" s="153"/>
      <c r="HS28" s="153"/>
      <c r="HT28" s="153"/>
      <c r="HU28" s="153"/>
      <c r="HV28" s="153"/>
      <c r="HW28" s="153"/>
      <c r="HX28" s="153"/>
      <c r="HY28" s="153"/>
      <c r="HZ28" s="153"/>
      <c r="IA28" s="153"/>
      <c r="IB28" s="153"/>
      <c r="IC28" s="153"/>
      <c r="ID28" s="153"/>
      <c r="IE28" s="153"/>
      <c r="IF28" s="153"/>
      <c r="IG28" s="153"/>
      <c r="IH28" s="153"/>
      <c r="II28" s="153"/>
      <c r="IJ28" s="153"/>
      <c r="IK28" s="153"/>
      <c r="IL28" s="153"/>
      <c r="IM28" s="153"/>
      <c r="IN28" s="153"/>
      <c r="IO28" s="153"/>
      <c r="IP28" s="153"/>
      <c r="IQ28" s="153"/>
    </row>
    <row r="29" spans="1:251" s="154" customFormat="1" ht="23.25" hidden="1" customHeight="1">
      <c r="A29" s="916"/>
      <c r="B29" s="928"/>
      <c r="C29" s="531"/>
      <c r="D29" s="910"/>
      <c r="E29" s="912"/>
      <c r="F29" s="533"/>
      <c r="G29" s="533"/>
      <c r="H29" s="929"/>
      <c r="I29" s="902"/>
      <c r="J29" s="895">
        <f>+I28</f>
        <v>6</v>
      </c>
      <c r="K29" s="913"/>
      <c r="L29" s="912"/>
      <c r="M29" s="912"/>
      <c r="N29" s="902"/>
      <c r="O29" s="895">
        <f>+N28</f>
        <v>4</v>
      </c>
      <c r="P29" s="913"/>
      <c r="Q29" s="912"/>
      <c r="R29" s="912"/>
      <c r="S29" s="902"/>
      <c r="T29" s="895">
        <f>+S28</f>
        <v>2</v>
      </c>
      <c r="U29" s="913"/>
      <c r="V29" s="912"/>
      <c r="W29" s="912"/>
      <c r="X29" s="902"/>
      <c r="Y29" s="895">
        <f>+X28</f>
        <v>4</v>
      </c>
      <c r="Z29" s="913"/>
      <c r="AA29" s="912"/>
      <c r="AB29" s="912"/>
      <c r="AC29" s="902"/>
      <c r="AD29" s="895">
        <f>+AC28</f>
        <v>5</v>
      </c>
      <c r="AE29" s="913"/>
      <c r="AF29" s="912"/>
      <c r="AG29" s="912"/>
      <c r="AH29" s="902"/>
      <c r="AI29" s="895">
        <f>+AH28</f>
        <v>4</v>
      </c>
      <c r="AJ29" s="913"/>
      <c r="AK29" s="912"/>
      <c r="AL29" s="912"/>
      <c r="AM29" s="902"/>
      <c r="AN29" s="895">
        <f>+AM28</f>
        <v>3</v>
      </c>
      <c r="AO29" s="913"/>
      <c r="AP29" s="912"/>
      <c r="AQ29" s="912"/>
      <c r="AR29" s="902"/>
      <c r="AS29" s="895">
        <f>+AR28</f>
        <v>2</v>
      </c>
      <c r="AT29" s="913"/>
      <c r="AU29" s="912"/>
      <c r="AV29" s="912"/>
      <c r="AW29" s="902"/>
      <c r="AX29" s="895">
        <f>+AW28</f>
        <v>3</v>
      </c>
      <c r="AY29" s="913"/>
      <c r="AZ29" s="912"/>
      <c r="BA29" s="912"/>
      <c r="BB29" s="902"/>
      <c r="BC29" s="895">
        <f>+BB28</f>
        <v>5</v>
      </c>
      <c r="BD29" s="913"/>
      <c r="BE29" s="912"/>
      <c r="BF29" s="912"/>
      <c r="BG29" s="902"/>
      <c r="BH29" s="895">
        <f>+BG28</f>
        <v>3</v>
      </c>
      <c r="BI29" s="913"/>
      <c r="BJ29" s="914"/>
      <c r="BK29" s="914"/>
      <c r="BL29" s="914"/>
      <c r="BM29" s="914"/>
      <c r="BN29" s="914"/>
      <c r="BO29" s="914"/>
      <c r="BP29" s="930"/>
      <c r="BQ29" s="896">
        <f>+BP28</f>
        <v>6</v>
      </c>
      <c r="BR29" s="870"/>
      <c r="BS29" s="870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  <c r="EL29" s="153"/>
      <c r="EM29" s="153"/>
      <c r="EN29" s="153"/>
      <c r="EO29" s="153"/>
      <c r="EP29" s="153"/>
      <c r="EQ29" s="153"/>
      <c r="ER29" s="153"/>
      <c r="ES29" s="153"/>
      <c r="ET29" s="153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  <c r="FE29" s="153"/>
      <c r="FF29" s="153"/>
      <c r="FG29" s="153"/>
      <c r="FH29" s="153"/>
      <c r="FI29" s="153"/>
      <c r="FJ29" s="153"/>
      <c r="FK29" s="153"/>
      <c r="FL29" s="153"/>
      <c r="FM29" s="153"/>
      <c r="FN29" s="153"/>
      <c r="FO29" s="153"/>
      <c r="FP29" s="153"/>
      <c r="FQ29" s="153"/>
      <c r="FR29" s="153"/>
      <c r="FS29" s="153"/>
      <c r="FT29" s="153"/>
      <c r="FU29" s="153"/>
      <c r="FV29" s="153"/>
      <c r="FW29" s="153"/>
      <c r="FX29" s="153"/>
      <c r="FY29" s="153"/>
      <c r="FZ29" s="153"/>
      <c r="GA29" s="153"/>
      <c r="GB29" s="153"/>
      <c r="GC29" s="153"/>
      <c r="GD29" s="153"/>
      <c r="GE29" s="153"/>
      <c r="GF29" s="153"/>
      <c r="GG29" s="153"/>
      <c r="GH29" s="153"/>
      <c r="GI29" s="153"/>
      <c r="GJ29" s="153"/>
      <c r="GK29" s="153"/>
      <c r="GL29" s="153"/>
      <c r="GM29" s="153"/>
      <c r="GN29" s="153"/>
      <c r="GO29" s="153"/>
      <c r="GP29" s="153"/>
      <c r="GQ29" s="153"/>
      <c r="GR29" s="153"/>
      <c r="GS29" s="153"/>
      <c r="GT29" s="153"/>
      <c r="GU29" s="153"/>
      <c r="GV29" s="153"/>
      <c r="GW29" s="153"/>
      <c r="GX29" s="153"/>
      <c r="GY29" s="153"/>
      <c r="GZ29" s="153"/>
      <c r="HA29" s="153"/>
      <c r="HB29" s="153"/>
      <c r="HC29" s="153"/>
      <c r="HD29" s="153"/>
      <c r="HE29" s="153"/>
      <c r="HF29" s="153"/>
      <c r="HG29" s="153"/>
      <c r="HH29" s="153"/>
      <c r="HI29" s="153"/>
      <c r="HJ29" s="153"/>
      <c r="HK29" s="153"/>
      <c r="HL29" s="153"/>
      <c r="HM29" s="153"/>
      <c r="HN29" s="153"/>
      <c r="HO29" s="153"/>
      <c r="HP29" s="153"/>
      <c r="HQ29" s="153"/>
      <c r="HR29" s="153"/>
      <c r="HS29" s="153"/>
      <c r="HT29" s="153"/>
      <c r="HU29" s="153"/>
      <c r="HV29" s="153"/>
      <c r="HW29" s="153"/>
      <c r="HX29" s="153"/>
      <c r="HY29" s="153"/>
      <c r="HZ29" s="153"/>
      <c r="IA29" s="153"/>
      <c r="IB29" s="153"/>
      <c r="IC29" s="153"/>
      <c r="ID29" s="153"/>
      <c r="IE29" s="153"/>
      <c r="IF29" s="153"/>
      <c r="IG29" s="153"/>
      <c r="IH29" s="153"/>
      <c r="II29" s="153"/>
      <c r="IJ29" s="153"/>
      <c r="IK29" s="153"/>
      <c r="IL29" s="153"/>
      <c r="IM29" s="153"/>
      <c r="IN29" s="153"/>
      <c r="IO29" s="153"/>
      <c r="IP29" s="153"/>
      <c r="IQ29" s="153"/>
    </row>
    <row r="30" spans="1:251" s="154" customFormat="1" ht="23.25" customHeight="1">
      <c r="A30" s="916"/>
      <c r="B30" s="1228" t="s">
        <v>497</v>
      </c>
      <c r="C30" s="1229"/>
      <c r="D30" s="1222"/>
      <c r="E30" s="915"/>
      <c r="F30" s="1230"/>
      <c r="G30" s="1230"/>
      <c r="H30" s="1231"/>
      <c r="I30" s="938"/>
      <c r="J30" s="1232"/>
      <c r="K30" s="1224"/>
      <c r="L30" s="915"/>
      <c r="M30" s="915"/>
      <c r="N30" s="938"/>
      <c r="O30" s="1232"/>
      <c r="P30" s="1224"/>
      <c r="Q30" s="915"/>
      <c r="R30" s="915"/>
      <c r="S30" s="938"/>
      <c r="T30" s="1232"/>
      <c r="U30" s="1224"/>
      <c r="V30" s="915"/>
      <c r="W30" s="915"/>
      <c r="X30" s="938"/>
      <c r="Y30" s="1232"/>
      <c r="Z30" s="1224"/>
      <c r="AA30" s="915"/>
      <c r="AB30" s="915"/>
      <c r="AC30" s="938"/>
      <c r="AD30" s="1232"/>
      <c r="AE30" s="1224"/>
      <c r="AF30" s="915"/>
      <c r="AG30" s="915"/>
      <c r="AH30" s="938"/>
      <c r="AI30" s="1232"/>
      <c r="AJ30" s="1224"/>
      <c r="AK30" s="915"/>
      <c r="AL30" s="915"/>
      <c r="AM30" s="938"/>
      <c r="AN30" s="1232"/>
      <c r="AO30" s="1224"/>
      <c r="AP30" s="915"/>
      <c r="AQ30" s="915"/>
      <c r="AR30" s="938"/>
      <c r="AS30" s="1232"/>
      <c r="AT30" s="1224"/>
      <c r="AU30" s="915"/>
      <c r="AV30" s="915"/>
      <c r="AW30" s="938"/>
      <c r="AX30" s="1232"/>
      <c r="AY30" s="1224"/>
      <c r="AZ30" s="915"/>
      <c r="BA30" s="915"/>
      <c r="BB30" s="938"/>
      <c r="BC30" s="1232"/>
      <c r="BD30" s="1224"/>
      <c r="BE30" s="915"/>
      <c r="BF30" s="915"/>
      <c r="BG30" s="938"/>
      <c r="BH30" s="1232"/>
      <c r="BI30" s="1224"/>
      <c r="BJ30" s="930"/>
      <c r="BK30" s="930"/>
      <c r="BL30" s="930"/>
      <c r="BM30" s="1226"/>
      <c r="BN30" s="1226"/>
      <c r="BO30" s="1226"/>
      <c r="BP30" s="930"/>
      <c r="BQ30" s="904">
        <f>+BQ31</f>
        <v>5</v>
      </c>
      <c r="BR30" s="1213" t="str">
        <f>+BR31</f>
        <v>ดีมาก</v>
      </c>
      <c r="BS30" s="870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3"/>
      <c r="EH30" s="153"/>
      <c r="EI30" s="153"/>
      <c r="EJ30" s="153"/>
      <c r="EK30" s="153"/>
      <c r="EL30" s="153"/>
      <c r="EM30" s="153"/>
      <c r="EN30" s="153"/>
      <c r="EO30" s="153"/>
      <c r="EP30" s="153"/>
      <c r="EQ30" s="153"/>
      <c r="ER30" s="153"/>
      <c r="ES30" s="153"/>
      <c r="ET30" s="153"/>
      <c r="EU30" s="153"/>
      <c r="EV30" s="153"/>
      <c r="EW30" s="153"/>
      <c r="EX30" s="153"/>
      <c r="EY30" s="153"/>
      <c r="EZ30" s="153"/>
      <c r="FA30" s="153"/>
      <c r="FB30" s="153"/>
      <c r="FC30" s="153"/>
      <c r="FD30" s="153"/>
      <c r="FE30" s="153"/>
      <c r="FF30" s="153"/>
      <c r="FG30" s="153"/>
      <c r="FH30" s="153"/>
      <c r="FI30" s="153"/>
      <c r="FJ30" s="153"/>
      <c r="FK30" s="153"/>
      <c r="FL30" s="153"/>
      <c r="FM30" s="153"/>
      <c r="FN30" s="153"/>
      <c r="FO30" s="153"/>
      <c r="FP30" s="153"/>
      <c r="FQ30" s="153"/>
      <c r="FR30" s="153"/>
      <c r="FS30" s="153"/>
      <c r="FT30" s="153"/>
      <c r="FU30" s="153"/>
      <c r="FV30" s="153"/>
      <c r="FW30" s="153"/>
      <c r="FX30" s="153"/>
      <c r="FY30" s="153"/>
      <c r="FZ30" s="153"/>
      <c r="GA30" s="153"/>
      <c r="GB30" s="153"/>
      <c r="GC30" s="153"/>
      <c r="GD30" s="153"/>
      <c r="GE30" s="153"/>
      <c r="GF30" s="153"/>
      <c r="GG30" s="153"/>
      <c r="GH30" s="153"/>
      <c r="GI30" s="153"/>
      <c r="GJ30" s="153"/>
      <c r="GK30" s="153"/>
      <c r="GL30" s="153"/>
      <c r="GM30" s="153"/>
      <c r="GN30" s="153"/>
      <c r="GO30" s="153"/>
      <c r="GP30" s="153"/>
      <c r="GQ30" s="153"/>
      <c r="GR30" s="153"/>
      <c r="GS30" s="153"/>
      <c r="GT30" s="153"/>
      <c r="GU30" s="153"/>
      <c r="GV30" s="153"/>
      <c r="GW30" s="153"/>
      <c r="GX30" s="153"/>
      <c r="GY30" s="153"/>
      <c r="GZ30" s="153"/>
      <c r="HA30" s="153"/>
      <c r="HB30" s="153"/>
      <c r="HC30" s="153"/>
      <c r="HD30" s="153"/>
      <c r="HE30" s="153"/>
      <c r="HF30" s="153"/>
      <c r="HG30" s="153"/>
      <c r="HH30" s="153"/>
      <c r="HI30" s="153"/>
      <c r="HJ30" s="153"/>
      <c r="HK30" s="153"/>
      <c r="HL30" s="153"/>
      <c r="HM30" s="153"/>
      <c r="HN30" s="153"/>
      <c r="HO30" s="153"/>
      <c r="HP30" s="153"/>
      <c r="HQ30" s="153"/>
      <c r="HR30" s="153"/>
      <c r="HS30" s="153"/>
      <c r="HT30" s="153"/>
      <c r="HU30" s="153"/>
      <c r="HV30" s="153"/>
      <c r="HW30" s="153"/>
      <c r="HX30" s="153"/>
      <c r="HY30" s="153"/>
      <c r="HZ30" s="153"/>
      <c r="IA30" s="153"/>
      <c r="IB30" s="153"/>
      <c r="IC30" s="153"/>
      <c r="ID30" s="153"/>
      <c r="IE30" s="153"/>
      <c r="IF30" s="153"/>
      <c r="IG30" s="153"/>
      <c r="IH30" s="153"/>
      <c r="II30" s="153"/>
      <c r="IJ30" s="153"/>
      <c r="IK30" s="153"/>
      <c r="IL30" s="153"/>
      <c r="IM30" s="153"/>
      <c r="IN30" s="153"/>
      <c r="IO30" s="153"/>
      <c r="IP30" s="153"/>
      <c r="IQ30" s="153"/>
    </row>
    <row r="31" spans="1:251" s="158" customFormat="1" ht="26.25" customHeight="1">
      <c r="A31" s="932" t="s">
        <v>52</v>
      </c>
      <c r="B31" s="524">
        <v>4.0999999999999996</v>
      </c>
      <c r="C31" s="917" t="s">
        <v>54</v>
      </c>
      <c r="D31" s="918" t="s">
        <v>489</v>
      </c>
      <c r="E31" s="919" t="s">
        <v>64</v>
      </c>
      <c r="F31" s="920" t="s">
        <v>39</v>
      </c>
      <c r="G31" s="920"/>
      <c r="H31" s="921" t="e">
        <f>+'[2]3.ผลงานคณะ'!H134</f>
        <v>#REF!</v>
      </c>
      <c r="I31" s="922">
        <f>+'[2]3.ผลงานคณะ'!I134</f>
        <v>6</v>
      </c>
      <c r="J31" s="919">
        <f>+'[2]3.ผลงานคณะ'!J134</f>
        <v>5</v>
      </c>
      <c r="K31" s="923" t="str">
        <f>IF(J31&lt;1.51,"ต้องปรับปรุงเร่งด่วน",IF(J31&lt;2.51,"ต้องปรับปรุง",IF(J31&lt;3.51,"พอใช้",IF(J31&lt;4.51,"ดี",IF(J31&gt;=4.51,"ดีมาก")))))</f>
        <v>ดีมาก</v>
      </c>
      <c r="L31" s="919">
        <f>+'[2]3.ผลงานคณะ'!L134</f>
        <v>5</v>
      </c>
      <c r="M31" s="919" t="e">
        <f>+'[2]3.ผลงานคณะ'!M134</f>
        <v>#REF!</v>
      </c>
      <c r="N31" s="922">
        <f>+'[2]3.ผลงานคณะ'!N134</f>
        <v>5</v>
      </c>
      <c r="O31" s="919">
        <f>+'[2]3.ผลงานคณะ'!O134</f>
        <v>4</v>
      </c>
      <c r="P31" s="923" t="str">
        <f>IF(O31&lt;1.51,"ต้องปรับปรุงเร่งด่วน",IF(O31&lt;2.51,"ต้องปรับปรุง",IF(O31&lt;3.51,"พอใช้",IF(O31&lt;4.51,"ดี",IF(O31&gt;=4.51,"ดีมาก")))))</f>
        <v>ดี</v>
      </c>
      <c r="Q31" s="919">
        <f>+'[2]3.ผลงานคณะ'!Q134</f>
        <v>6</v>
      </c>
      <c r="R31" s="919" t="e">
        <f>+'[2]3.ผลงานคณะ'!R134</f>
        <v>#REF!</v>
      </c>
      <c r="S31" s="922">
        <f>+'[2]3.ผลงานคณะ'!S134</f>
        <v>4</v>
      </c>
      <c r="T31" s="919">
        <f>+'[2]3.ผลงานคณะ'!T134</f>
        <v>3</v>
      </c>
      <c r="U31" s="923" t="str">
        <f>IF(T31&lt;1.51,"ต้องปรับปรุงเร่งด่วน",IF(T31&lt;2.51,"ต้องปรับปรุง",IF(T31&lt;3.51,"พอใช้",IF(T31&lt;4.51,"ดี",IF(T31&gt;=4.51,"ดีมาก")))))</f>
        <v>พอใช้</v>
      </c>
      <c r="V31" s="919">
        <f>+'[2]3.ผลงานคณะ'!V134</f>
        <v>3</v>
      </c>
      <c r="W31" s="919" t="e">
        <f>+'[2]3.ผลงานคณะ'!W134</f>
        <v>#REF!</v>
      </c>
      <c r="X31" s="922">
        <f>+'[2]3.ผลงานคณะ'!X134</f>
        <v>4</v>
      </c>
      <c r="Y31" s="919">
        <f>+'[2]3.ผลงานคณะ'!Y134</f>
        <v>3</v>
      </c>
      <c r="Z31" s="923" t="str">
        <f>IF(Y31&lt;1.51,"ต้องปรับปรุงเร่งด่วน",IF(Y31&lt;2.51,"ต้องปรับปรุง",IF(Y31&lt;3.51,"พอใช้",IF(Y31&lt;4.51,"ดี",IF(Y31&gt;=4.51,"ดีมาก")))))</f>
        <v>พอใช้</v>
      </c>
      <c r="AA31" s="919">
        <f>+'[2]3.ผลงานคณะ'!AA134</f>
        <v>6</v>
      </c>
      <c r="AB31" s="919" t="e">
        <f>+'[2]3.ผลงานคณะ'!AB134</f>
        <v>#REF!</v>
      </c>
      <c r="AC31" s="922">
        <f>+'[2]3.ผลงานคณะ'!AC134</f>
        <v>5</v>
      </c>
      <c r="AD31" s="919">
        <f>+'[2]3.ผลงานคณะ'!AD134</f>
        <v>4</v>
      </c>
      <c r="AE31" s="923" t="str">
        <f>IF(AD31&lt;1.51,"ต้องปรับปรุงเร่งด่วน",IF(AD31&lt;2.51,"ต้องปรับปรุง",IF(AD31&lt;3.51,"พอใช้",IF(AD31&lt;4.51,"ดี",IF(AD31&gt;=4.51,"ดีมาก")))))</f>
        <v>ดี</v>
      </c>
      <c r="AF31" s="919">
        <f>+'[2]3.ผลงานคณะ'!AF134</f>
        <v>6</v>
      </c>
      <c r="AG31" s="919" t="e">
        <f>+'[2]3.ผลงานคณะ'!AG134</f>
        <v>#REF!</v>
      </c>
      <c r="AH31" s="922">
        <f>+'[2]3.ผลงานคณะ'!AH134</f>
        <v>5</v>
      </c>
      <c r="AI31" s="919">
        <f>+'[2]3.ผลงานคณะ'!AI134</f>
        <v>4</v>
      </c>
      <c r="AJ31" s="923" t="str">
        <f>IF(AI31&lt;1.51,"ต้องปรับปรุงเร่งด่วน",IF(AI31&lt;2.51,"ต้องปรับปรุง",IF(AI31&lt;3.51,"พอใช้",IF(AI31&lt;4.51,"ดี",IF(AI31&gt;=4.51,"ดีมาก")))))</f>
        <v>ดี</v>
      </c>
      <c r="AK31" s="919">
        <f>+'[2]3.ผลงานคณะ'!AK134</f>
        <v>5</v>
      </c>
      <c r="AL31" s="919" t="e">
        <f>+'[2]3.ผลงานคณะ'!AL134</f>
        <v>#REF!</v>
      </c>
      <c r="AM31" s="922">
        <f>+'[2]3.ผลงานคณะ'!AM134</f>
        <v>3</v>
      </c>
      <c r="AN31" s="919">
        <f>+'[2]3.ผลงานคณะ'!AN134</f>
        <v>3</v>
      </c>
      <c r="AO31" s="923" t="str">
        <f>IF(AN31&lt;1.51,"ต้องปรับปรุงเร่งด่วน",IF(AN31&lt;2.51,"ต้องปรับปรุง",IF(AN31&lt;3.51,"พอใช้",IF(AN31&lt;4.51,"ดี",IF(AN31&gt;=4.51,"ดีมาก")))))</f>
        <v>พอใช้</v>
      </c>
      <c r="AP31" s="919">
        <f>+'[2]3.ผลงานคณะ'!AP134</f>
        <v>4</v>
      </c>
      <c r="AQ31" s="919" t="e">
        <f>+'[2]3.ผลงานคณะ'!AQ134</f>
        <v>#REF!</v>
      </c>
      <c r="AR31" s="922">
        <f>+'[2]3.ผลงานคณะ'!AR134</f>
        <v>3</v>
      </c>
      <c r="AS31" s="919">
        <f>+'[2]3.ผลงานคณะ'!AS134</f>
        <v>3</v>
      </c>
      <c r="AT31" s="923" t="str">
        <f>IF(AS31&lt;1.51,"ต้องปรับปรุงเร่งด่วน",IF(AS31&lt;2.51,"ต้องปรับปรุง",IF(AS31&lt;3.51,"พอใช้",IF(AS31&lt;4.51,"ดี",IF(AS31&gt;=4.51,"ดีมาก")))))</f>
        <v>พอใช้</v>
      </c>
      <c r="AU31" s="919">
        <f>+'[2]3.ผลงานคณะ'!AU134</f>
        <v>6</v>
      </c>
      <c r="AV31" s="919" t="e">
        <f>+'[2]3.ผลงานคณะ'!AV134</f>
        <v>#REF!</v>
      </c>
      <c r="AW31" s="922">
        <f>+'[2]3.ผลงานคณะ'!AW134</f>
        <v>3</v>
      </c>
      <c r="AX31" s="919">
        <f>+'[2]3.ผลงานคณะ'!AX134</f>
        <v>3</v>
      </c>
      <c r="AY31" s="923" t="str">
        <f>IF(AX31&lt;1.51,"ต้องปรับปรุงเร่งด่วน",IF(AX31&lt;2.51,"ต้องปรับปรุง",IF(AX31&lt;3.51,"พอใช้",IF(AX31&lt;4.51,"ดี",IF(AX31&gt;=4.51,"ดีมาก")))))</f>
        <v>พอใช้</v>
      </c>
      <c r="AZ31" s="919">
        <f>+'[2]3.ผลงานคณะ'!AZ134</f>
        <v>5</v>
      </c>
      <c r="BA31" s="919" t="e">
        <f>+'[2]3.ผลงานคณะ'!BA134</f>
        <v>#REF!</v>
      </c>
      <c r="BB31" s="922">
        <f>+'[2]3.ผลงานคณะ'!BB134</f>
        <v>6</v>
      </c>
      <c r="BC31" s="919">
        <f>+'[2]3.ผลงานคณะ'!BC134</f>
        <v>5</v>
      </c>
      <c r="BD31" s="923" t="str">
        <f>IF(BC31&lt;1.51,"ต้องปรับปรุงเร่งด่วน",IF(BC31&lt;2.51,"ต้องปรับปรุง",IF(BC31&lt;3.51,"พอใช้",IF(BC31&lt;4.51,"ดี",IF(BC31&gt;=4.51,"ดีมาก")))))</f>
        <v>ดีมาก</v>
      </c>
      <c r="BE31" s="919">
        <f>+'[2]3.ผลงานคณะ'!BE134</f>
        <v>5</v>
      </c>
      <c r="BF31" s="919" t="e">
        <f>+'[2]3.ผลงานคณะ'!BF134</f>
        <v>#REF!</v>
      </c>
      <c r="BG31" s="922">
        <f>+'[2]3.ผลงานคณะ'!BG134</f>
        <v>3</v>
      </c>
      <c r="BH31" s="919">
        <f>+'[2]3.ผลงานคณะ'!BH134</f>
        <v>3</v>
      </c>
      <c r="BI31" s="923" t="str">
        <f>IF(BH31&lt;1.51,"ต้องปรับปรุงเร่งด่วน",IF(BH31&lt;2.51,"ต้องปรับปรุง",IF(BH31&lt;3.51,"พอใช้",IF(BH31&lt;4.51,"ดี",IF(BH31&gt;=4.51,"ดีมาก")))))</f>
        <v>พอใช้</v>
      </c>
      <c r="BJ31" s="924">
        <f>+'1.เป้าหมาย'!B40</f>
        <v>6</v>
      </c>
      <c r="BK31" s="924">
        <f>+'4.1ผลงานสถาบัน'!BM128</f>
        <v>0</v>
      </c>
      <c r="BL31" s="933">
        <v>7</v>
      </c>
      <c r="BM31" s="934">
        <v>5</v>
      </c>
      <c r="BN31" s="878" t="s">
        <v>303</v>
      </c>
      <c r="BO31" s="878" t="s">
        <v>303</v>
      </c>
      <c r="BP31" s="924">
        <f>+'4.1ผลงานสถาบัน'!BN128</f>
        <v>6</v>
      </c>
      <c r="BQ31" s="1241">
        <f>+'4.1ผลงานสถาบัน'!BO128</f>
        <v>5</v>
      </c>
      <c r="BR31" s="935" t="str">
        <f t="shared" si="12"/>
        <v>ดีมาก</v>
      </c>
      <c r="BS31" s="897" t="str">
        <f>IF(BP31&gt;=BJ31,"/",IF(BP31&lt;BJ31,"X"))</f>
        <v>/</v>
      </c>
    </row>
    <row r="32" spans="1:251" s="158" customFormat="1" ht="23.25" hidden="1" customHeight="1">
      <c r="A32" s="932"/>
      <c r="B32" s="524"/>
      <c r="C32" s="917"/>
      <c r="D32" s="918"/>
      <c r="E32" s="919"/>
      <c r="F32" s="920"/>
      <c r="G32" s="920"/>
      <c r="H32" s="921"/>
      <c r="I32" s="922"/>
      <c r="J32" s="895">
        <f>+I31</f>
        <v>6</v>
      </c>
      <c r="K32" s="923"/>
      <c r="L32" s="919"/>
      <c r="M32" s="919"/>
      <c r="N32" s="922"/>
      <c r="O32" s="895">
        <f>+N31</f>
        <v>5</v>
      </c>
      <c r="P32" s="923"/>
      <c r="Q32" s="919"/>
      <c r="R32" s="919"/>
      <c r="S32" s="922"/>
      <c r="T32" s="895">
        <f>+S31</f>
        <v>4</v>
      </c>
      <c r="U32" s="923"/>
      <c r="V32" s="919"/>
      <c r="W32" s="919"/>
      <c r="X32" s="922"/>
      <c r="Y32" s="895">
        <f>+X31</f>
        <v>4</v>
      </c>
      <c r="Z32" s="923"/>
      <c r="AA32" s="919"/>
      <c r="AB32" s="919"/>
      <c r="AC32" s="922"/>
      <c r="AD32" s="895">
        <f>+AC31</f>
        <v>5</v>
      </c>
      <c r="AE32" s="923"/>
      <c r="AF32" s="919"/>
      <c r="AG32" s="919"/>
      <c r="AH32" s="922"/>
      <c r="AI32" s="895">
        <f>+AH31</f>
        <v>5</v>
      </c>
      <c r="AJ32" s="923"/>
      <c r="AK32" s="919"/>
      <c r="AL32" s="919"/>
      <c r="AM32" s="922"/>
      <c r="AN32" s="895">
        <f>+AM31</f>
        <v>3</v>
      </c>
      <c r="AO32" s="923"/>
      <c r="AP32" s="919"/>
      <c r="AQ32" s="919"/>
      <c r="AR32" s="922"/>
      <c r="AS32" s="895">
        <f>+AR31</f>
        <v>3</v>
      </c>
      <c r="AT32" s="923"/>
      <c r="AU32" s="919"/>
      <c r="AV32" s="919"/>
      <c r="AW32" s="922"/>
      <c r="AX32" s="895">
        <f>+AW31</f>
        <v>3</v>
      </c>
      <c r="AY32" s="923"/>
      <c r="AZ32" s="919"/>
      <c r="BA32" s="919"/>
      <c r="BB32" s="922"/>
      <c r="BC32" s="895">
        <f>+BB31</f>
        <v>6</v>
      </c>
      <c r="BD32" s="923"/>
      <c r="BE32" s="919"/>
      <c r="BF32" s="919"/>
      <c r="BG32" s="922"/>
      <c r="BH32" s="895">
        <f>+BG31</f>
        <v>3</v>
      </c>
      <c r="BI32" s="923"/>
      <c r="BJ32" s="924"/>
      <c r="BK32" s="924"/>
      <c r="BL32" s="924"/>
      <c r="BM32" s="924"/>
      <c r="BN32" s="924"/>
      <c r="BO32" s="924"/>
      <c r="BP32" s="927"/>
      <c r="BQ32" s="896">
        <f>+BP31</f>
        <v>6</v>
      </c>
      <c r="BR32" s="935"/>
      <c r="BS32" s="935"/>
    </row>
    <row r="33" spans="1:71" s="158" customFormat="1" ht="23.25">
      <c r="A33" s="916" t="s">
        <v>55</v>
      </c>
      <c r="B33" s="1205" t="str">
        <f>+A33</f>
        <v>5. การบริหารจัดการ</v>
      </c>
      <c r="C33" s="1229"/>
      <c r="D33" s="1233"/>
      <c r="E33" s="915"/>
      <c r="F33" s="1230"/>
      <c r="G33" s="1230"/>
      <c r="H33" s="1234"/>
      <c r="I33" s="938"/>
      <c r="J33" s="938"/>
      <c r="K33" s="938"/>
      <c r="L33" s="938"/>
      <c r="M33" s="938"/>
      <c r="N33" s="938"/>
      <c r="O33" s="938"/>
      <c r="P33" s="938"/>
      <c r="Q33" s="938"/>
      <c r="R33" s="938"/>
      <c r="S33" s="938"/>
      <c r="T33" s="938"/>
      <c r="U33" s="938"/>
      <c r="V33" s="938"/>
      <c r="W33" s="938"/>
      <c r="X33" s="938"/>
      <c r="Y33" s="938"/>
      <c r="Z33" s="938"/>
      <c r="AA33" s="938"/>
      <c r="AB33" s="938"/>
      <c r="AC33" s="938"/>
      <c r="AD33" s="938"/>
      <c r="AE33" s="938"/>
      <c r="AF33" s="938"/>
      <c r="AG33" s="938"/>
      <c r="AH33" s="938"/>
      <c r="AI33" s="938"/>
      <c r="AJ33" s="938"/>
      <c r="AK33" s="938"/>
      <c r="AL33" s="938"/>
      <c r="AM33" s="938"/>
      <c r="AN33" s="938"/>
      <c r="AO33" s="938"/>
      <c r="AP33" s="938"/>
      <c r="AQ33" s="938"/>
      <c r="AR33" s="938"/>
      <c r="AS33" s="938"/>
      <c r="AT33" s="938"/>
      <c r="AU33" s="938"/>
      <c r="AV33" s="938"/>
      <c r="AW33" s="938"/>
      <c r="AX33" s="938"/>
      <c r="AY33" s="938"/>
      <c r="AZ33" s="938"/>
      <c r="BA33" s="938"/>
      <c r="BB33" s="938"/>
      <c r="BC33" s="938"/>
      <c r="BD33" s="938"/>
      <c r="BE33" s="938"/>
      <c r="BF33" s="938"/>
      <c r="BG33" s="938"/>
      <c r="BH33" s="938"/>
      <c r="BI33" s="938"/>
      <c r="BJ33" s="915"/>
      <c r="BK33" s="915"/>
      <c r="BL33" s="915"/>
      <c r="BM33" s="1235">
        <v>4.13</v>
      </c>
      <c r="BN33" s="1235"/>
      <c r="BO33" s="1235"/>
      <c r="BP33" s="938"/>
      <c r="BQ33" s="904" t="e">
        <f>+SUM(BQ34,BQ36,BQ38)/3</f>
        <v>#DIV/0!</v>
      </c>
      <c r="BR33" s="1213" t="e">
        <f>IF(BQ33&lt;1.51,"ต้องปรับปรุงเร่งด่วน",IF(BQ33&lt;2.51,"ต้องปรับปรุง",IF(BQ33&lt;3.51,"พอใช้",IF(BQ33&lt;4.51,"ดี",IF(BQ33&gt;=4.51,"ดีมาก")))))</f>
        <v>#DIV/0!</v>
      </c>
      <c r="BS33" s="870"/>
    </row>
    <row r="34" spans="1:71" s="158" customFormat="1" ht="48" customHeight="1">
      <c r="A34" s="939"/>
      <c r="B34" s="521">
        <v>5.0999999999999996</v>
      </c>
      <c r="C34" s="825" t="s">
        <v>57</v>
      </c>
      <c r="D34" s="872" t="s">
        <v>489</v>
      </c>
      <c r="E34" s="874" t="s">
        <v>64</v>
      </c>
      <c r="F34" s="940" t="s">
        <v>39</v>
      </c>
      <c r="G34" s="940"/>
      <c r="H34" s="886" t="e">
        <f>+'[2]3.ผลงานคณะ'!H143</f>
        <v>#REF!</v>
      </c>
      <c r="I34" s="892">
        <f>+'[2]3.ผลงานคณะ'!I143</f>
        <v>7</v>
      </c>
      <c r="J34" s="874">
        <f>+'[2]3.ผลงานคณะ'!J143</f>
        <v>5</v>
      </c>
      <c r="K34" s="875" t="str">
        <f>IF(J34&lt;1.51,"ต้องปรับปรุงเร่งด่วน",IF(J34&lt;2.51,"ต้องปรับปรุง",IF(J34&lt;3.51,"พอใช้",IF(J34&lt;4.51,"ดี",IF(J34&gt;=4.51,"ดีมาก")))))</f>
        <v>ดีมาก</v>
      </c>
      <c r="L34" s="874">
        <f>+'[2]3.ผลงานคณะ'!L143</f>
        <v>5</v>
      </c>
      <c r="M34" s="874" t="e">
        <f>+'[2]3.ผลงานคณะ'!M143</f>
        <v>#REF!</v>
      </c>
      <c r="N34" s="892">
        <f>+'[2]3.ผลงานคณะ'!N143</f>
        <v>5</v>
      </c>
      <c r="O34" s="874">
        <f>+'[2]3.ผลงานคณะ'!O143</f>
        <v>4</v>
      </c>
      <c r="P34" s="875" t="str">
        <f>IF(O34&lt;1.51,"ต้องปรับปรุงเร่งด่วน",IF(O34&lt;2.51,"ต้องปรับปรุง",IF(O34&lt;3.51,"พอใช้",IF(O34&lt;4.51,"ดี",IF(O34&gt;=4.51,"ดีมาก")))))</f>
        <v>ดี</v>
      </c>
      <c r="Q34" s="874">
        <f>+'[2]3.ผลงานคณะ'!Q143</f>
        <v>7</v>
      </c>
      <c r="R34" s="874" t="e">
        <f>+'[2]3.ผลงานคณะ'!R143</f>
        <v>#REF!</v>
      </c>
      <c r="S34" s="892">
        <f>+'[2]3.ผลงานคณะ'!S143</f>
        <v>3</v>
      </c>
      <c r="T34" s="874">
        <f>+'[2]3.ผลงานคณะ'!T143</f>
        <v>3</v>
      </c>
      <c r="U34" s="875" t="str">
        <f>IF(T34&lt;1.51,"ต้องปรับปรุงเร่งด่วน",IF(T34&lt;2.51,"ต้องปรับปรุง",IF(T34&lt;3.51,"พอใช้",IF(T34&lt;4.51,"ดี",IF(T34&gt;=4.51,"ดีมาก")))))</f>
        <v>พอใช้</v>
      </c>
      <c r="V34" s="874">
        <f>+'[2]3.ผลงานคณะ'!V143</f>
        <v>7</v>
      </c>
      <c r="W34" s="874" t="e">
        <f>+'[2]3.ผลงานคณะ'!W143</f>
        <v>#REF!</v>
      </c>
      <c r="X34" s="892">
        <f>+'[2]3.ผลงานคณะ'!X143</f>
        <v>6</v>
      </c>
      <c r="Y34" s="874">
        <f>+'[2]3.ผลงานคณะ'!Y143</f>
        <v>4</v>
      </c>
      <c r="Z34" s="875" t="str">
        <f>IF(Y34&lt;1.51,"ต้องปรับปรุงเร่งด่วน",IF(Y34&lt;2.51,"ต้องปรับปรุง",IF(Y34&lt;3.51,"พอใช้",IF(Y34&lt;4.51,"ดี",IF(Y34&gt;=4.51,"ดีมาก")))))</f>
        <v>ดี</v>
      </c>
      <c r="AA34" s="874">
        <f>+'[2]3.ผลงานคณะ'!AA143</f>
        <v>7</v>
      </c>
      <c r="AB34" s="874" t="e">
        <f>+'[2]3.ผลงานคณะ'!AB143</f>
        <v>#REF!</v>
      </c>
      <c r="AC34" s="892">
        <f>+'[2]3.ผลงานคณะ'!AC143</f>
        <v>5</v>
      </c>
      <c r="AD34" s="874">
        <f>+'[2]3.ผลงานคณะ'!AD143</f>
        <v>4</v>
      </c>
      <c r="AE34" s="883" t="str">
        <f>IF(AD34&lt;1.51,"ต้องปรับปรุงเร่งด่วน",IF(AD34&lt;2.51,"ต้องปรับปรุง",IF(AD34&lt;3.51,"พอใช้",IF(AD34&lt;4.51,"ดี",IF(AD34&gt;=4.51,"ดีมาก")))))</f>
        <v>ดี</v>
      </c>
      <c r="AF34" s="874">
        <f>+'[2]3.ผลงานคณะ'!AF143</f>
        <v>5</v>
      </c>
      <c r="AG34" s="874" t="e">
        <f>+'[2]3.ผลงานคณะ'!AG143</f>
        <v>#REF!</v>
      </c>
      <c r="AH34" s="892">
        <f>+'[2]3.ผลงานคณะ'!AH143</f>
        <v>5</v>
      </c>
      <c r="AI34" s="874">
        <f>+'[2]3.ผลงานคณะ'!AI143</f>
        <v>4</v>
      </c>
      <c r="AJ34" s="875" t="str">
        <f>IF(AI34&lt;1.51,"ต้องปรับปรุงเร่งด่วน",IF(AI34&lt;2.51,"ต้องปรับปรุง",IF(AI34&lt;3.51,"พอใช้",IF(AI34&lt;4.51,"ดี",IF(AI34&gt;=4.51,"ดีมาก")))))</f>
        <v>ดี</v>
      </c>
      <c r="AK34" s="874">
        <f>+'[2]3.ผลงานคณะ'!AK143</f>
        <v>7</v>
      </c>
      <c r="AL34" s="874" t="e">
        <f>+'[2]3.ผลงานคณะ'!AL143</f>
        <v>#REF!</v>
      </c>
      <c r="AM34" s="892">
        <f>+'[2]3.ผลงานคณะ'!AM143</f>
        <v>4</v>
      </c>
      <c r="AN34" s="874">
        <f>+'[2]3.ผลงานคณะ'!AN143</f>
        <v>3</v>
      </c>
      <c r="AO34" s="875" t="str">
        <f>IF(AN34&lt;1.51,"ต้องปรับปรุงเร่งด่วน",IF(AN34&lt;2.51,"ต้องปรับปรุง",IF(AN34&lt;3.51,"พอใช้",IF(AN34&lt;4.51,"ดี",IF(AN34&gt;=4.51,"ดีมาก")))))</f>
        <v>พอใช้</v>
      </c>
      <c r="AP34" s="874">
        <f>+'[2]3.ผลงานคณะ'!AP143</f>
        <v>7</v>
      </c>
      <c r="AQ34" s="874" t="e">
        <f>+'[2]3.ผลงานคณะ'!AQ143</f>
        <v>#REF!</v>
      </c>
      <c r="AR34" s="892">
        <f>+'[2]3.ผลงานคณะ'!AR143</f>
        <v>2</v>
      </c>
      <c r="AS34" s="874">
        <f>+'[2]3.ผลงานคณะ'!AS143</f>
        <v>2</v>
      </c>
      <c r="AT34" s="875" t="str">
        <f>IF(AS34&lt;1.51,"ต้องปรับปรุงเร่งด่วน",IF(AS34&lt;2.51,"ต้องปรับปรุง",IF(AS34&lt;3.51,"พอใช้",IF(AS34&lt;4.51,"ดี",IF(AS34&gt;=4.51,"ดีมาก")))))</f>
        <v>ต้องปรับปรุง</v>
      </c>
      <c r="AU34" s="874">
        <f>+'[2]3.ผลงานคณะ'!AU143</f>
        <v>5</v>
      </c>
      <c r="AV34" s="874" t="e">
        <f>+'[2]3.ผลงานคณะ'!AV143</f>
        <v>#REF!</v>
      </c>
      <c r="AW34" s="892">
        <f>+'[2]3.ผลงานคณะ'!AW143</f>
        <v>4</v>
      </c>
      <c r="AX34" s="874">
        <f>+'[2]3.ผลงานคณะ'!AX143</f>
        <v>3</v>
      </c>
      <c r="AY34" s="875" t="str">
        <f>IF(AX34&lt;1.51,"ต้องปรับปรุงเร่งด่วน",IF(AX34&lt;2.51,"ต้องปรับปรุง",IF(AX34&lt;3.51,"พอใช้",IF(AX34&lt;4.51,"ดี",IF(AX34&gt;=4.51,"ดีมาก")))))</f>
        <v>พอใช้</v>
      </c>
      <c r="AZ34" s="874">
        <f>+'[2]3.ผลงานคณะ'!AZ143</f>
        <v>7</v>
      </c>
      <c r="BA34" s="874" t="e">
        <f>+'[2]3.ผลงานคณะ'!BA143</f>
        <v>#REF!</v>
      </c>
      <c r="BB34" s="892">
        <f>+'[2]3.ผลงานคณะ'!BB143</f>
        <v>3</v>
      </c>
      <c r="BC34" s="874">
        <f>+'[2]3.ผลงานคณะ'!BC143</f>
        <v>3</v>
      </c>
      <c r="BD34" s="875" t="str">
        <f>IF(BC34&lt;1.51,"ต้องปรับปรุงเร่งด่วน",IF(BC34&lt;2.51,"ต้องปรับปรุง",IF(BC34&lt;3.51,"พอใช้",IF(BC34&lt;4.51,"ดี",IF(BC34&gt;=4.51,"ดีมาก")))))</f>
        <v>พอใช้</v>
      </c>
      <c r="BE34" s="874">
        <f>+'[2]3.ผลงานคณะ'!BE143</f>
        <v>7</v>
      </c>
      <c r="BF34" s="874" t="e">
        <f>+'[2]3.ผลงานคณะ'!BF143</f>
        <v>#REF!</v>
      </c>
      <c r="BG34" s="892">
        <f>+'[2]3.ผลงานคณะ'!BG143</f>
        <v>2</v>
      </c>
      <c r="BH34" s="874">
        <f>+'[2]3.ผลงานคณะ'!BH143</f>
        <v>2</v>
      </c>
      <c r="BI34" s="875" t="str">
        <f>IF(BH34&lt;1.51,"ต้องปรับปรุงเร่งด่วน",IF(BH34&lt;2.51,"ต้องปรับปรุง",IF(BH34&lt;3.51,"พอใช้",IF(BH34&lt;4.51,"ดี",IF(BH34&gt;=4.51,"ดีมาก")))))</f>
        <v>ต้องปรับปรุง</v>
      </c>
      <c r="BJ34" s="876">
        <f>+'1.เป้าหมาย'!B42</f>
        <v>5</v>
      </c>
      <c r="BK34" s="876">
        <f>+'4.1ผลงานสถาบัน'!BM137</f>
        <v>0</v>
      </c>
      <c r="BL34" s="941">
        <v>7</v>
      </c>
      <c r="BM34" s="878">
        <v>5</v>
      </c>
      <c r="BN34" s="878" t="s">
        <v>303</v>
      </c>
      <c r="BO34" s="878" t="s">
        <v>303</v>
      </c>
      <c r="BP34" s="876">
        <f>+'4.1ผลงานสถาบัน'!BN137</f>
        <v>7</v>
      </c>
      <c r="BQ34" s="1236">
        <f>+'4.1ผลงานสถาบัน'!BO137</f>
        <v>5</v>
      </c>
      <c r="BR34" s="875" t="str">
        <f t="shared" si="12"/>
        <v>ดีมาก</v>
      </c>
      <c r="BS34" s="880" t="str">
        <f>IF(BP34&gt;=BJ34,"/",IF(BP34&lt;BJ34,"X"))</f>
        <v>/</v>
      </c>
    </row>
    <row r="35" spans="1:71" s="158" customFormat="1" ht="23.25" hidden="1" customHeight="1">
      <c r="A35" s="939"/>
      <c r="B35" s="521"/>
      <c r="C35" s="825"/>
      <c r="D35" s="872"/>
      <c r="E35" s="874"/>
      <c r="F35" s="940"/>
      <c r="G35" s="940"/>
      <c r="H35" s="886"/>
      <c r="I35" s="892"/>
      <c r="J35" s="895">
        <f>+I34</f>
        <v>7</v>
      </c>
      <c r="K35" s="875"/>
      <c r="L35" s="874"/>
      <c r="M35" s="874"/>
      <c r="N35" s="892"/>
      <c r="O35" s="895">
        <f>+N34</f>
        <v>5</v>
      </c>
      <c r="P35" s="875"/>
      <c r="Q35" s="874"/>
      <c r="R35" s="874"/>
      <c r="S35" s="892"/>
      <c r="T35" s="895">
        <f>+S34</f>
        <v>3</v>
      </c>
      <c r="U35" s="875"/>
      <c r="V35" s="874"/>
      <c r="W35" s="874"/>
      <c r="X35" s="892"/>
      <c r="Y35" s="895">
        <f>+X34</f>
        <v>6</v>
      </c>
      <c r="Z35" s="875"/>
      <c r="AA35" s="874"/>
      <c r="AB35" s="874"/>
      <c r="AC35" s="892"/>
      <c r="AD35" s="895">
        <f>+AC34</f>
        <v>5</v>
      </c>
      <c r="AE35" s="883"/>
      <c r="AF35" s="874"/>
      <c r="AG35" s="874"/>
      <c r="AH35" s="892"/>
      <c r="AI35" s="895">
        <f>+AH34</f>
        <v>5</v>
      </c>
      <c r="AJ35" s="875"/>
      <c r="AK35" s="874"/>
      <c r="AL35" s="874"/>
      <c r="AM35" s="892"/>
      <c r="AN35" s="895">
        <f>+AM34</f>
        <v>4</v>
      </c>
      <c r="AO35" s="875"/>
      <c r="AP35" s="874"/>
      <c r="AQ35" s="874"/>
      <c r="AR35" s="892"/>
      <c r="AS35" s="895">
        <f>+AR34</f>
        <v>2</v>
      </c>
      <c r="AT35" s="875"/>
      <c r="AU35" s="874"/>
      <c r="AV35" s="874"/>
      <c r="AW35" s="892"/>
      <c r="AX35" s="895">
        <f>+AW34</f>
        <v>4</v>
      </c>
      <c r="AY35" s="875"/>
      <c r="AZ35" s="874"/>
      <c r="BA35" s="874"/>
      <c r="BB35" s="892"/>
      <c r="BC35" s="895">
        <f>+BB34</f>
        <v>3</v>
      </c>
      <c r="BD35" s="875"/>
      <c r="BE35" s="874"/>
      <c r="BF35" s="874"/>
      <c r="BG35" s="892"/>
      <c r="BH35" s="895">
        <f>+BG34</f>
        <v>2</v>
      </c>
      <c r="BI35" s="875"/>
      <c r="BJ35" s="876"/>
      <c r="BK35" s="876"/>
      <c r="BL35" s="876"/>
      <c r="BM35" s="876"/>
      <c r="BN35" s="876"/>
      <c r="BO35" s="876"/>
      <c r="BP35" s="876"/>
      <c r="BQ35" s="1239">
        <f>+BP34</f>
        <v>7</v>
      </c>
      <c r="BR35" s="875"/>
      <c r="BS35" s="875"/>
    </row>
    <row r="36" spans="1:71" s="158" customFormat="1" ht="31.5" customHeight="1">
      <c r="A36" s="939"/>
      <c r="B36" s="521">
        <v>5.2</v>
      </c>
      <c r="C36" s="942" t="s">
        <v>471</v>
      </c>
      <c r="D36" s="943" t="s">
        <v>498</v>
      </c>
      <c r="E36" s="874" t="s">
        <v>65</v>
      </c>
      <c r="F36" s="940" t="s">
        <v>39</v>
      </c>
      <c r="G36" s="940"/>
      <c r="H36" s="886">
        <f>+'4.1ผลงานสถาบัน'!F145</f>
        <v>0</v>
      </c>
      <c r="I36" s="874">
        <f>+'4.1ผลงานสถาบัน'!G145</f>
        <v>0</v>
      </c>
      <c r="J36" s="874">
        <f>+'4.1ผลงานสถาบัน'!H145</f>
        <v>0</v>
      </c>
      <c r="K36" s="875" t="str">
        <f>IF(J36&lt;1.51,"ต้องปรับปรุงเร่งด่วน",IF(J36&lt;2.51,"ต้องปรับปรุง",IF(J36&lt;3.51,"พอใช้",IF(J36&lt;4.51,"ดี",IF(J36&gt;=4.51,"ดีมาก")))))</f>
        <v>ต้องปรับปรุงเร่งด่วน</v>
      </c>
      <c r="L36" s="874">
        <f>+'4.1ผลงานสถาบัน'!J145</f>
        <v>0</v>
      </c>
      <c r="M36" s="874">
        <f>+'4.1ผลงานสถาบัน'!K145</f>
        <v>0</v>
      </c>
      <c r="N36" s="874">
        <f>+'4.1ผลงานสถาบัน'!L145</f>
        <v>0</v>
      </c>
      <c r="O36" s="874">
        <f>+'4.1ผลงานสถาบัน'!Q145</f>
        <v>0</v>
      </c>
      <c r="P36" s="875" t="str">
        <f>IF(O36&lt;1.51,"ต้องปรับปรุงเร่งด่วน",IF(O36&lt;2.51,"ต้องปรับปรุง",IF(O36&lt;3.51,"พอใช้",IF(O36&lt;4.51,"ดี",IF(O36&gt;=4.51,"ดีมาก")))))</f>
        <v>ต้องปรับปรุงเร่งด่วน</v>
      </c>
      <c r="Q36" s="874">
        <f>+'4.1ผลงานสถาบัน'!S145</f>
        <v>0</v>
      </c>
      <c r="R36" s="874">
        <f>+'4.1ผลงานสถาบัน'!T145</f>
        <v>0</v>
      </c>
      <c r="S36" s="874">
        <f>+'4.1ผลงานสถาบัน'!U145</f>
        <v>0</v>
      </c>
      <c r="T36" s="919">
        <f>+'4.1ผลงานสถาบัน'!V145</f>
        <v>0</v>
      </c>
      <c r="U36" s="875" t="str">
        <f>IF(T36&lt;1.51,"ต้องปรับปรุงเร่งด่วน",IF(T36&lt;2.51,"ต้องปรับปรุง",IF(T36&lt;3.51,"พอใช้",IF(T36&lt;4.51,"ดี",IF(T36&gt;=4.51,"ดีมาก")))))</f>
        <v>ต้องปรับปรุงเร่งด่วน</v>
      </c>
      <c r="V36" s="874">
        <f>+'4.1ผลงานสถาบัน'!X145</f>
        <v>0</v>
      </c>
      <c r="W36" s="874">
        <f>+'4.1ผลงานสถาบัน'!Y145</f>
        <v>0</v>
      </c>
      <c r="X36" s="874">
        <f>+'4.1ผลงานสถาบัน'!Z145</f>
        <v>0</v>
      </c>
      <c r="Y36" s="874">
        <f>+'4.1ผลงานสถาบัน'!AA145</f>
        <v>0</v>
      </c>
      <c r="Z36" s="875" t="str">
        <f>IF(Y36&lt;1.51,"ต้องปรับปรุงเร่งด่วน",IF(Y36&lt;2.51,"ต้องปรับปรุง",IF(Y36&lt;3.51,"พอใช้",IF(Y36&lt;4.51,"ดี",IF(Y36&gt;=4.51,"ดีมาก")))))</f>
        <v>ต้องปรับปรุงเร่งด่วน</v>
      </c>
      <c r="AA36" s="874">
        <f>+'4.1ผลงานสถาบัน'!AC145</f>
        <v>0</v>
      </c>
      <c r="AB36" s="874">
        <f>+'4.1ผลงานสถาบัน'!AD145</f>
        <v>0</v>
      </c>
      <c r="AC36" s="874">
        <f>+'4.1ผลงานสถาบัน'!AE145</f>
        <v>0</v>
      </c>
      <c r="AD36" s="874">
        <f>+'4.1ผลงานสถาบัน'!AF145</f>
        <v>0</v>
      </c>
      <c r="AE36" s="875" t="str">
        <f>IF(AD36&lt;1.51,"ต้องปรับปรุงเร่งด่วน",IF(AD36&lt;2.51,"ต้องปรับปรุง",IF(AD36&lt;3.51,"พอใช้",IF(AD36&lt;4.51,"ดี",IF(AD36&gt;=4.51,"ดีมาก")))))</f>
        <v>ต้องปรับปรุงเร่งด่วน</v>
      </c>
      <c r="AF36" s="874">
        <f>+'4.1ผลงานสถาบัน'!AH145</f>
        <v>0</v>
      </c>
      <c r="AG36" s="874">
        <f>+'4.1ผลงานสถาบัน'!AI145</f>
        <v>0</v>
      </c>
      <c r="AH36" s="874">
        <f>+'4.1ผลงานสถาบัน'!AJ145</f>
        <v>0</v>
      </c>
      <c r="AI36" s="874">
        <f>+'4.1ผลงานสถาบัน'!AK145</f>
        <v>0</v>
      </c>
      <c r="AJ36" s="875" t="str">
        <f>IF(AI36&lt;1.51,"ต้องปรับปรุงเร่งด่วน",IF(AI36&lt;2.51,"ต้องปรับปรุง",IF(AI36&lt;3.51,"พอใช้",IF(AI36&lt;4.51,"ดี",IF(AI36&gt;=4.51,"ดีมาก")))))</f>
        <v>ต้องปรับปรุงเร่งด่วน</v>
      </c>
      <c r="AK36" s="874">
        <f>+'4.1ผลงานสถาบัน'!AM145</f>
        <v>0</v>
      </c>
      <c r="AL36" s="874">
        <f>+'4.1ผลงานสถาบัน'!AN145</f>
        <v>0</v>
      </c>
      <c r="AM36" s="874">
        <f>+'4.1ผลงานสถาบัน'!AO145</f>
        <v>0</v>
      </c>
      <c r="AN36" s="919">
        <f>+'4.1ผลงานสถาบัน'!AP145</f>
        <v>0</v>
      </c>
      <c r="AO36" s="923" t="str">
        <f>IF(AN36&lt;1.51,"ต้องปรับปรุงเร่งด่วน",IF(AN36&lt;2.51,"ต้องปรับปรุง",IF(AN36&lt;3.51,"พอใช้",IF(AN36&lt;4.51,"ดี",IF(AN36&gt;=4.51,"ดีมาก")))))</f>
        <v>ต้องปรับปรุงเร่งด่วน</v>
      </c>
      <c r="AP36" s="919">
        <f>+'4.1ผลงานสถาบัน'!AR145</f>
        <v>0</v>
      </c>
      <c r="AQ36" s="919">
        <f>+'4.1ผลงานสถาบัน'!AS145</f>
        <v>0</v>
      </c>
      <c r="AR36" s="919">
        <f>+'4.1ผลงานสถาบัน'!AT145</f>
        <v>0</v>
      </c>
      <c r="AS36" s="919">
        <f>+'4.1ผลงานสถาบัน'!AU145</f>
        <v>0</v>
      </c>
      <c r="AT36" s="923" t="str">
        <f>IF(AS36&lt;1.51,"ต้องปรับปรุงเร่งด่วน",IF(AS36&lt;2.51,"ต้องปรับปรุง",IF(AS36&lt;3.51,"พอใช้",IF(AS36&lt;4.51,"ดี",IF(AS36&gt;=4.51,"ดีมาก")))))</f>
        <v>ต้องปรับปรุงเร่งด่วน</v>
      </c>
      <c r="AU36" s="919">
        <f>+'4.1ผลงานสถาบัน'!AW145</f>
        <v>0</v>
      </c>
      <c r="AV36" s="919">
        <f>+'4.1ผลงานสถาบัน'!AX145</f>
        <v>0</v>
      </c>
      <c r="AW36" s="919">
        <f>+'4.1ผลงานสถาบัน'!AY145</f>
        <v>0</v>
      </c>
      <c r="AX36" s="919">
        <f>+'4.1ผลงานสถาบัน'!AZ145</f>
        <v>0</v>
      </c>
      <c r="AY36" s="923" t="str">
        <f>IF(AX36&lt;1.51,"ต้องปรับปรุงเร่งด่วน",IF(AX36&lt;2.51,"ต้องปรับปรุง",IF(AX36&lt;3.51,"พอใช้",IF(AX36&lt;4.51,"ดี",IF(AX36&gt;=4.51,"ดีมาก")))))</f>
        <v>ต้องปรับปรุงเร่งด่วน</v>
      </c>
      <c r="AZ36" s="919">
        <f>+'4.1ผลงานสถาบัน'!BB145</f>
        <v>0</v>
      </c>
      <c r="BA36" s="919">
        <f>+'4.1ผลงานสถาบัน'!BC145</f>
        <v>0</v>
      </c>
      <c r="BB36" s="919">
        <f>+'4.1ผลงานสถาบัน'!BD145</f>
        <v>0</v>
      </c>
      <c r="BC36" s="919">
        <f>+'4.1ผลงานสถาบัน'!BE145</f>
        <v>0</v>
      </c>
      <c r="BD36" s="875" t="str">
        <f>IF(BC36&lt;1.51,"ต้องปรับปรุงเร่งด่วน",IF(BC36&lt;2.51,"ต้องปรับปรุง",IF(BC36&lt;3.51,"พอใช้",IF(BC36&lt;4.51,"ดี",IF(BC36&gt;=4.51,"ดีมาก")))))</f>
        <v>ต้องปรับปรุงเร่งด่วน</v>
      </c>
      <c r="BE36" s="874">
        <f>+'4.1ผลงานสถาบัน'!BG145</f>
        <v>0</v>
      </c>
      <c r="BF36" s="874">
        <f>+'4.1ผลงานสถาบัน'!BH145</f>
        <v>0</v>
      </c>
      <c r="BG36" s="874">
        <f>+'4.1ผลงานสถาบัน'!BI145</f>
        <v>0</v>
      </c>
      <c r="BH36" s="874">
        <f>+'4.1ผลงานสถาบัน'!BJ145</f>
        <v>0</v>
      </c>
      <c r="BI36" s="875" t="str">
        <f>IF(BH36&lt;1.51,"ต้องปรับปรุงเร่งด่วน",IF(BH36&lt;2.51,"ต้องปรับปรุง",IF(BH36&lt;3.51,"พอใช้",IF(BH36&lt;4.51,"ดี",IF(BH36&gt;=4.51,"ดีมาก")))))</f>
        <v>ต้องปรับปรุงเร่งด่วน</v>
      </c>
      <c r="BJ36" s="874">
        <f>+'1.เป้าหมาย'!B43</f>
        <v>4.0999999999999996</v>
      </c>
      <c r="BK36" s="874">
        <f>+'4.1ผลงานสถาบัน'!BM145</f>
        <v>0</v>
      </c>
      <c r="BL36" s="877">
        <v>3.38</v>
      </c>
      <c r="BM36" s="878">
        <v>3.38</v>
      </c>
      <c r="BN36" s="878">
        <v>37.11</v>
      </c>
      <c r="BO36" s="1245">
        <v>11</v>
      </c>
      <c r="BP36" s="874" t="e">
        <f>+'4.1ผลงานสถาบัน'!BN145</f>
        <v>#DIV/0!</v>
      </c>
      <c r="BQ36" s="1236" t="e">
        <f>+'4.1ผลงานสถาบัน'!BO145</f>
        <v>#DIV/0!</v>
      </c>
      <c r="BR36" s="875" t="e">
        <f t="shared" si="12"/>
        <v>#DIV/0!</v>
      </c>
      <c r="BS36" s="880" t="e">
        <f>IF(BP36&gt;=BJ36,"/",IF(BP36&lt;BJ36,"X"))</f>
        <v>#DIV/0!</v>
      </c>
    </row>
    <row r="37" spans="1:71" s="158" customFormat="1" ht="23.25" hidden="1" customHeight="1">
      <c r="A37" s="939"/>
      <c r="B37" s="521"/>
      <c r="C37" s="942"/>
      <c r="D37" s="943"/>
      <c r="E37" s="874"/>
      <c r="F37" s="940"/>
      <c r="G37" s="940"/>
      <c r="H37" s="886"/>
      <c r="I37" s="874"/>
      <c r="J37" s="881">
        <f>+I36</f>
        <v>0</v>
      </c>
      <c r="K37" s="875"/>
      <c r="L37" s="874"/>
      <c r="M37" s="874"/>
      <c r="N37" s="874"/>
      <c r="O37" s="881">
        <f>+N36</f>
        <v>0</v>
      </c>
      <c r="P37" s="944"/>
      <c r="Q37" s="874"/>
      <c r="R37" s="874"/>
      <c r="S37" s="874"/>
      <c r="T37" s="881">
        <f>+S36</f>
        <v>0</v>
      </c>
      <c r="U37" s="944"/>
      <c r="V37" s="874"/>
      <c r="W37" s="874"/>
      <c r="X37" s="874"/>
      <c r="Y37" s="881">
        <f>+X36</f>
        <v>0</v>
      </c>
      <c r="Z37" s="944"/>
      <c r="AA37" s="874"/>
      <c r="AB37" s="874"/>
      <c r="AC37" s="874"/>
      <c r="AD37" s="881">
        <f>+AC36</f>
        <v>0</v>
      </c>
      <c r="AE37" s="944"/>
      <c r="AF37" s="874"/>
      <c r="AG37" s="874"/>
      <c r="AH37" s="874"/>
      <c r="AI37" s="881">
        <f>+AH36</f>
        <v>0</v>
      </c>
      <c r="AJ37" s="944"/>
      <c r="AK37" s="874"/>
      <c r="AL37" s="874"/>
      <c r="AM37" s="874"/>
      <c r="AN37" s="881">
        <f>+AM36</f>
        <v>0</v>
      </c>
      <c r="AO37" s="945"/>
      <c r="AP37" s="919"/>
      <c r="AQ37" s="919"/>
      <c r="AR37" s="919"/>
      <c r="AS37" s="881">
        <f>+AR36</f>
        <v>0</v>
      </c>
      <c r="AT37" s="945"/>
      <c r="AU37" s="919"/>
      <c r="AV37" s="919"/>
      <c r="AW37" s="919"/>
      <c r="AX37" s="881">
        <f>+AW36</f>
        <v>0</v>
      </c>
      <c r="AY37" s="945"/>
      <c r="AZ37" s="919"/>
      <c r="BA37" s="919"/>
      <c r="BB37" s="919"/>
      <c r="BC37" s="881">
        <f>+BB36</f>
        <v>0</v>
      </c>
      <c r="BD37" s="944"/>
      <c r="BE37" s="874"/>
      <c r="BF37" s="874"/>
      <c r="BG37" s="874"/>
      <c r="BH37" s="881">
        <f>+BG36</f>
        <v>0</v>
      </c>
      <c r="BI37" s="944"/>
      <c r="BJ37" s="874"/>
      <c r="BK37" s="874"/>
      <c r="BL37" s="874"/>
      <c r="BM37" s="874"/>
      <c r="BN37" s="874"/>
      <c r="BO37" s="874"/>
      <c r="BP37" s="874"/>
      <c r="BQ37" s="1237" t="e">
        <f>+BP36</f>
        <v>#DIV/0!</v>
      </c>
      <c r="BR37" s="875"/>
      <c r="BS37" s="875"/>
    </row>
    <row r="38" spans="1:71" s="158" customFormat="1" ht="28.5" customHeight="1">
      <c r="A38" s="939"/>
      <c r="B38" s="946">
        <v>5.3</v>
      </c>
      <c r="C38" s="825" t="s">
        <v>474</v>
      </c>
      <c r="D38" s="872" t="s">
        <v>489</v>
      </c>
      <c r="E38" s="874" t="s">
        <v>64</v>
      </c>
      <c r="F38" s="940" t="s">
        <v>39</v>
      </c>
      <c r="G38" s="940"/>
      <c r="H38" s="886" t="e">
        <f>+'[2]3.ผลงานคณะ'!H151</f>
        <v>#REF!</v>
      </c>
      <c r="I38" s="892">
        <f>+'[2]3.ผลงานคณะ'!I151</f>
        <v>6</v>
      </c>
      <c r="J38" s="874">
        <f>+'[2]3.ผลงานคณะ'!J151</f>
        <v>5</v>
      </c>
      <c r="K38" s="875" t="str">
        <f>IF(J38&lt;1.51,"ต้องปรับปรุงเร่งด่วน",IF(J38&lt;2.51,"ต้องปรับปรุง",IF(J38&lt;3.51,"พอใช้",IF(J38&lt;4.51,"ดี",IF(J38&gt;=4.51,"ดีมาก")))))</f>
        <v>ดีมาก</v>
      </c>
      <c r="L38" s="874">
        <f>+'[2]3.ผลงานคณะ'!L151</f>
        <v>4</v>
      </c>
      <c r="M38" s="874" t="e">
        <f>+'[2]3.ผลงานคณะ'!M151</f>
        <v>#REF!</v>
      </c>
      <c r="N38" s="892">
        <f>+'[2]3.ผลงานคณะ'!N151</f>
        <v>6</v>
      </c>
      <c r="O38" s="874">
        <f>+'[2]3.ผลงานคณะ'!O151</f>
        <v>5</v>
      </c>
      <c r="P38" s="875" t="str">
        <f>IF(O38&lt;1.51,"ต้องปรับปรุงเร่งด่วน",IF(O38&lt;2.51,"ต้องปรับปรุง",IF(O38&lt;3.51,"พอใช้",IF(O38&lt;4.51,"ดี",IF(O38&gt;=4.51,"ดีมาก")))))</f>
        <v>ดีมาก</v>
      </c>
      <c r="Q38" s="874">
        <f>+'[2]3.ผลงานคณะ'!Q151</f>
        <v>5</v>
      </c>
      <c r="R38" s="874" t="e">
        <f>+'[2]3.ผลงานคณะ'!R151</f>
        <v>#REF!</v>
      </c>
      <c r="S38" s="892">
        <f>+'[2]3.ผลงานคณะ'!S151</f>
        <v>4</v>
      </c>
      <c r="T38" s="874">
        <f>+'[2]3.ผลงานคณะ'!T151</f>
        <v>3</v>
      </c>
      <c r="U38" s="875" t="str">
        <f>IF(T38&lt;1.51,"ต้องปรับปรุงเร่งด่วน",IF(T38&lt;2.51,"ต้องปรับปรุง",IF(T38&lt;3.51,"พอใช้",IF(T38&lt;4.51,"ดี",IF(T38&gt;=4.51,"ดีมาก")))))</f>
        <v>พอใช้</v>
      </c>
      <c r="V38" s="874">
        <f>+'[2]3.ผลงานคณะ'!V151</f>
        <v>5</v>
      </c>
      <c r="W38" s="874" t="e">
        <f>+'[2]3.ผลงานคณะ'!W151</f>
        <v>#REF!</v>
      </c>
      <c r="X38" s="892">
        <f>+'[2]3.ผลงานคณะ'!X151</f>
        <v>6</v>
      </c>
      <c r="Y38" s="874">
        <f>+'[2]3.ผลงานคณะ'!Y151</f>
        <v>5</v>
      </c>
      <c r="Z38" s="875" t="str">
        <f>IF(Y38&lt;1.51,"ต้องปรับปรุงเร่งด่วน",IF(Y38&lt;2.51,"ต้องปรับปรุง",IF(Y38&lt;3.51,"พอใช้",IF(Y38&lt;4.51,"ดี",IF(Y38&gt;=4.51,"ดีมาก")))))</f>
        <v>ดีมาก</v>
      </c>
      <c r="AA38" s="874">
        <f>+'[2]3.ผลงานคณะ'!AA151</f>
        <v>5</v>
      </c>
      <c r="AB38" s="874" t="e">
        <f>+'[2]3.ผลงานคณะ'!AB151</f>
        <v>#REF!</v>
      </c>
      <c r="AC38" s="892">
        <f>+'[2]3.ผลงานคณะ'!AC151</f>
        <v>6</v>
      </c>
      <c r="AD38" s="874">
        <f>+'[2]3.ผลงานคณะ'!AD151</f>
        <v>5</v>
      </c>
      <c r="AE38" s="875" t="str">
        <f>IF(AD38&lt;1.51,"ต้องปรับปรุงเร่งด่วน",IF(AD38&lt;2.51,"ต้องปรับปรุง",IF(AD38&lt;3.51,"พอใช้",IF(AD38&lt;4.51,"ดี",IF(AD38&gt;=4.51,"ดีมาก")))))</f>
        <v>ดีมาก</v>
      </c>
      <c r="AF38" s="874">
        <f>+'[2]3.ผลงานคณะ'!AF151</f>
        <v>3</v>
      </c>
      <c r="AG38" s="874" t="e">
        <f>+'[2]3.ผลงานคณะ'!AG151</f>
        <v>#REF!</v>
      </c>
      <c r="AH38" s="892">
        <f>+'[2]3.ผลงานคณะ'!AH151</f>
        <v>5</v>
      </c>
      <c r="AI38" s="874">
        <f>+'[2]3.ผลงานคณะ'!AI151</f>
        <v>4</v>
      </c>
      <c r="AJ38" s="875" t="str">
        <f>IF(AI38&lt;1.51,"ต้องปรับปรุงเร่งด่วน",IF(AI38&lt;2.51,"ต้องปรับปรุง",IF(AI38&lt;3.51,"พอใช้",IF(AI38&lt;4.51,"ดี",IF(AI38&gt;=4.51,"ดีมาก")))))</f>
        <v>ดี</v>
      </c>
      <c r="AK38" s="874">
        <f>+'[2]3.ผลงานคณะ'!AK151</f>
        <v>4</v>
      </c>
      <c r="AL38" s="874" t="e">
        <f>+'[2]3.ผลงานคณะ'!AL151</f>
        <v>#REF!</v>
      </c>
      <c r="AM38" s="892">
        <f>+'[2]3.ผลงานคณะ'!AM151</f>
        <v>6</v>
      </c>
      <c r="AN38" s="874">
        <f>+'[2]3.ผลงานคณะ'!AN151</f>
        <v>5</v>
      </c>
      <c r="AO38" s="875" t="str">
        <f>IF(AN38&lt;1.51,"ต้องปรับปรุงเร่งด่วน",IF(AN38&lt;2.51,"ต้องปรับปรุง",IF(AN38&lt;3.51,"พอใช้",IF(AN38&lt;4.51,"ดี",IF(AN38&gt;=4.51,"ดีมาก")))))</f>
        <v>ดีมาก</v>
      </c>
      <c r="AP38" s="874">
        <f>+'[2]3.ผลงานคณะ'!AP151</f>
        <v>3</v>
      </c>
      <c r="AQ38" s="874" t="e">
        <f>+'[2]3.ผลงานคณะ'!AQ151</f>
        <v>#REF!</v>
      </c>
      <c r="AR38" s="892">
        <f>+'[2]3.ผลงานคณะ'!AR151</f>
        <v>5</v>
      </c>
      <c r="AS38" s="874">
        <f>+'[2]3.ผลงานคณะ'!AS151</f>
        <v>4</v>
      </c>
      <c r="AT38" s="875" t="str">
        <f>IF(AS38&lt;1.51,"ต้องปรับปรุงเร่งด่วน",IF(AS38&lt;2.51,"ต้องปรับปรุง",IF(AS38&lt;3.51,"พอใช้",IF(AS38&lt;4.51,"ดี",IF(AS38&gt;=4.51,"ดีมาก")))))</f>
        <v>ดี</v>
      </c>
      <c r="AU38" s="874">
        <f>+'[2]3.ผลงานคณะ'!AU151</f>
        <v>5</v>
      </c>
      <c r="AV38" s="874" t="e">
        <f>+'[2]3.ผลงานคณะ'!AV151</f>
        <v>#REF!</v>
      </c>
      <c r="AW38" s="892">
        <f>+'[2]3.ผลงานคณะ'!AW151</f>
        <v>5</v>
      </c>
      <c r="AX38" s="874">
        <f>+'[2]3.ผลงานคณะ'!AX151</f>
        <v>4</v>
      </c>
      <c r="AY38" s="875" t="str">
        <f>IF(AX38&lt;1.51,"ต้องปรับปรุงเร่งด่วน",IF(AX38&lt;2.51,"ต้องปรับปรุง",IF(AX38&lt;3.51,"พอใช้",IF(AX38&lt;4.51,"ดี",IF(AX38&gt;=4.51,"ดีมาก")))))</f>
        <v>ดี</v>
      </c>
      <c r="AZ38" s="874">
        <f>+'[2]3.ผลงานคณะ'!AZ151</f>
        <v>5</v>
      </c>
      <c r="BA38" s="874" t="e">
        <f>+'[2]3.ผลงานคณะ'!BA151</f>
        <v>#REF!</v>
      </c>
      <c r="BB38" s="892">
        <f>+'[2]3.ผลงานคณะ'!BB151</f>
        <v>6</v>
      </c>
      <c r="BC38" s="874">
        <f>+'[2]3.ผลงานคณะ'!BC151</f>
        <v>5</v>
      </c>
      <c r="BD38" s="875" t="str">
        <f>IF(BC38&lt;1.51,"ต้องปรับปรุงเร่งด่วน",IF(BC38&lt;2.51,"ต้องปรับปรุง",IF(BC38&lt;3.51,"พอใช้",IF(BC38&lt;4.51,"ดี",IF(BC38&gt;=4.51,"ดีมาก")))))</f>
        <v>ดีมาก</v>
      </c>
      <c r="BE38" s="874">
        <f>+'[2]3.ผลงานคณะ'!BE151</f>
        <v>5</v>
      </c>
      <c r="BF38" s="874" t="e">
        <f>+'[2]3.ผลงานคณะ'!BF151</f>
        <v>#REF!</v>
      </c>
      <c r="BG38" s="892">
        <f>+'[2]3.ผลงานคณะ'!BG151</f>
        <v>5</v>
      </c>
      <c r="BH38" s="874">
        <f>+'[2]3.ผลงานคณะ'!BH151</f>
        <v>4</v>
      </c>
      <c r="BI38" s="875" t="str">
        <f>IF(BH38&lt;1.51,"ต้องปรับปรุงเร่งด่วน",IF(BH38&lt;2.51,"ต้องปรับปรุง",IF(BH38&lt;3.51,"พอใช้",IF(BH38&lt;4.51,"ดี",IF(BH38&gt;=4.51,"ดีมาก")))))</f>
        <v>ดี</v>
      </c>
      <c r="BJ38" s="876">
        <f>+'1.เป้าหมาย'!B44</f>
        <v>5</v>
      </c>
      <c r="BK38" s="876">
        <f>+'4.1ผลงานสถาบัน'!BM148</f>
        <v>0</v>
      </c>
      <c r="BL38" s="941">
        <v>5</v>
      </c>
      <c r="BM38" s="878">
        <v>4</v>
      </c>
      <c r="BN38" s="878" t="s">
        <v>303</v>
      </c>
      <c r="BO38" s="878" t="s">
        <v>303</v>
      </c>
      <c r="BP38" s="876">
        <f>+'4.1ผลงานสถาบัน'!BN148</f>
        <v>6</v>
      </c>
      <c r="BQ38" s="1236">
        <f>+'4.1ผลงานสถาบัน'!BO148</f>
        <v>5</v>
      </c>
      <c r="BR38" s="875" t="str">
        <f t="shared" si="12"/>
        <v>ดีมาก</v>
      </c>
      <c r="BS38" s="897" t="str">
        <f>IF(BP38&gt;=BJ38,"/",IF(BP38&lt;BJ38,"X"))</f>
        <v>/</v>
      </c>
    </row>
    <row r="39" spans="1:71" s="158" customFormat="1" ht="23.25" hidden="1" customHeight="1">
      <c r="A39" s="947"/>
      <c r="B39" s="948"/>
      <c r="C39" s="949"/>
      <c r="D39" s="950"/>
      <c r="E39" s="951"/>
      <c r="F39" s="952"/>
      <c r="G39" s="952"/>
      <c r="H39" s="953"/>
      <c r="I39" s="954"/>
      <c r="J39" s="955">
        <f>+I38</f>
        <v>6</v>
      </c>
      <c r="K39" s="956"/>
      <c r="L39" s="951"/>
      <c r="M39" s="951"/>
      <c r="N39" s="954"/>
      <c r="O39" s="955">
        <f>+N38</f>
        <v>6</v>
      </c>
      <c r="P39" s="956"/>
      <c r="Q39" s="951"/>
      <c r="R39" s="951"/>
      <c r="S39" s="954"/>
      <c r="T39" s="955">
        <f>+S38</f>
        <v>4</v>
      </c>
      <c r="U39" s="956"/>
      <c r="V39" s="951"/>
      <c r="W39" s="951"/>
      <c r="X39" s="954"/>
      <c r="Y39" s="955">
        <f>+X38</f>
        <v>6</v>
      </c>
      <c r="Z39" s="956"/>
      <c r="AA39" s="951"/>
      <c r="AB39" s="951"/>
      <c r="AC39" s="954"/>
      <c r="AD39" s="955">
        <f>+AC38</f>
        <v>6</v>
      </c>
      <c r="AE39" s="956"/>
      <c r="AF39" s="951"/>
      <c r="AG39" s="951"/>
      <c r="AH39" s="954"/>
      <c r="AI39" s="955">
        <f>+AH38</f>
        <v>5</v>
      </c>
      <c r="AJ39" s="956"/>
      <c r="AK39" s="951"/>
      <c r="AL39" s="951"/>
      <c r="AM39" s="954"/>
      <c r="AN39" s="955">
        <f>+AM38</f>
        <v>6</v>
      </c>
      <c r="AO39" s="956"/>
      <c r="AP39" s="951"/>
      <c r="AQ39" s="951"/>
      <c r="AR39" s="954"/>
      <c r="AS39" s="955">
        <f>+AR38</f>
        <v>5</v>
      </c>
      <c r="AT39" s="956"/>
      <c r="AU39" s="951"/>
      <c r="AV39" s="951"/>
      <c r="AW39" s="954"/>
      <c r="AX39" s="955">
        <f>+AW38</f>
        <v>5</v>
      </c>
      <c r="AY39" s="956"/>
      <c r="AZ39" s="951"/>
      <c r="BA39" s="951"/>
      <c r="BB39" s="954"/>
      <c r="BC39" s="955">
        <f>+BB38</f>
        <v>6</v>
      </c>
      <c r="BD39" s="956"/>
      <c r="BE39" s="951"/>
      <c r="BF39" s="951"/>
      <c r="BG39" s="954"/>
      <c r="BH39" s="955">
        <f>+BG38</f>
        <v>5</v>
      </c>
      <c r="BI39" s="956"/>
      <c r="BJ39" s="957"/>
      <c r="BK39" s="957"/>
      <c r="BL39" s="957"/>
      <c r="BM39" s="957"/>
      <c r="BN39" s="957"/>
      <c r="BO39" s="957"/>
      <c r="BP39" s="958"/>
      <c r="BQ39" s="959">
        <f>+BP38</f>
        <v>6</v>
      </c>
      <c r="BR39" s="960"/>
    </row>
    <row r="40" spans="1:71" s="163" customFormat="1" ht="36">
      <c r="A40" s="961"/>
      <c r="B40" s="961" t="s">
        <v>499</v>
      </c>
      <c r="C40" s="961"/>
      <c r="D40" s="961"/>
      <c r="E40" s="961"/>
      <c r="F40" s="961"/>
      <c r="G40" s="962"/>
      <c r="H40" s="963"/>
      <c r="I40" s="964"/>
      <c r="J40" s="534" t="e">
        <f>+J41/J42</f>
        <v>#DIV/0!</v>
      </c>
      <c r="K40" s="965"/>
      <c r="L40" s="965"/>
      <c r="M40" s="966"/>
      <c r="N40" s="964"/>
      <c r="O40" s="534" t="e">
        <f>+O41/O42</f>
        <v>#DIV/0!</v>
      </c>
      <c r="P40" s="965"/>
      <c r="Q40" s="965"/>
      <c r="R40" s="966"/>
      <c r="S40" s="964"/>
      <c r="T40" s="534" t="e">
        <f>+T41/T42</f>
        <v>#DIV/0!</v>
      </c>
      <c r="U40" s="965"/>
      <c r="V40" s="965"/>
      <c r="W40" s="966"/>
      <c r="X40" s="964"/>
      <c r="Y40" s="534" t="e">
        <f>+Y41/Y42</f>
        <v>#DIV/0!</v>
      </c>
      <c r="Z40" s="965"/>
      <c r="AA40" s="965"/>
      <c r="AB40" s="966"/>
      <c r="AC40" s="964"/>
      <c r="AD40" s="534" t="e">
        <f>+AD41/AD42</f>
        <v>#DIV/0!</v>
      </c>
      <c r="AE40" s="965"/>
      <c r="AF40" s="965"/>
      <c r="AG40" s="966"/>
      <c r="AH40" s="964"/>
      <c r="AI40" s="534" t="e">
        <f>+AI41/AI42</f>
        <v>#DIV/0!</v>
      </c>
      <c r="AJ40" s="965"/>
      <c r="AK40" s="965"/>
      <c r="AL40" s="966"/>
      <c r="AM40" s="964"/>
      <c r="AN40" s="534" t="e">
        <f>+AN41/AN42</f>
        <v>#DIV/0!</v>
      </c>
      <c r="AO40" s="965"/>
      <c r="AP40" s="965"/>
      <c r="AQ40" s="966"/>
      <c r="AR40" s="964"/>
      <c r="AS40" s="534" t="e">
        <f>+AS41/AS42</f>
        <v>#DIV/0!</v>
      </c>
      <c r="AT40" s="965"/>
      <c r="AU40" s="965"/>
      <c r="AV40" s="966"/>
      <c r="AW40" s="964"/>
      <c r="AX40" s="534" t="e">
        <f>+AX41/AX42</f>
        <v>#DIV/0!</v>
      </c>
      <c r="AY40" s="965"/>
      <c r="AZ40" s="534"/>
      <c r="BA40" s="963"/>
      <c r="BB40" s="964"/>
      <c r="BC40" s="534" t="e">
        <f>+BC41/BC42</f>
        <v>#DIV/0!</v>
      </c>
      <c r="BD40" s="965"/>
      <c r="BE40" s="534"/>
      <c r="BF40" s="963"/>
      <c r="BG40" s="964"/>
      <c r="BH40" s="534" t="e">
        <f>+BH41/BH42</f>
        <v>#DIV/0!</v>
      </c>
      <c r="BI40" s="965"/>
      <c r="BJ40" s="964"/>
      <c r="BK40" s="963"/>
      <c r="BL40" s="963"/>
      <c r="BM40" s="967">
        <v>4.18</v>
      </c>
      <c r="BN40" s="964"/>
      <c r="BO40" s="964"/>
      <c r="BP40" s="968"/>
      <c r="BQ40" s="788" t="e">
        <f>+BQ41/BQ42</f>
        <v>#DIV/0!</v>
      </c>
      <c r="BR40" s="965"/>
      <c r="BS40" s="969"/>
    </row>
    <row r="41" spans="1:71" s="163" customFormat="1" ht="26.25" hidden="1" customHeight="1">
      <c r="A41" s="1429" t="s">
        <v>59</v>
      </c>
      <c r="B41" s="1429"/>
      <c r="C41" s="1429"/>
      <c r="D41" s="1429"/>
      <c r="E41" s="1429"/>
      <c r="F41" s="1429"/>
      <c r="G41" s="970"/>
      <c r="H41" s="971"/>
      <c r="I41" s="964"/>
      <c r="J41" s="972" t="e">
        <f>+SUM(J8,J10,J12,J14,J16,,J18,J21,J23,J25,J28,J31,J34,J38)</f>
        <v>#DIV/0!</v>
      </c>
      <c r="K41" s="972"/>
      <c r="L41" s="972"/>
      <c r="M41" s="971"/>
      <c r="N41" s="964"/>
      <c r="O41" s="972" t="e">
        <f>+SUM(O8,O10,O12,O14,O16,,O18,O21,O23,O25,O28,O31,O34,O38)</f>
        <v>#DIV/0!</v>
      </c>
      <c r="P41" s="972"/>
      <c r="Q41" s="972"/>
      <c r="R41" s="971"/>
      <c r="S41" s="964"/>
      <c r="T41" s="972" t="e">
        <f>+SUM(T8,T10,T12,T14,T16,,T18,T21,T23,T25,T28,T31,T34,T38)</f>
        <v>#DIV/0!</v>
      </c>
      <c r="U41" s="972"/>
      <c r="V41" s="972"/>
      <c r="W41" s="971"/>
      <c r="X41" s="964"/>
      <c r="Y41" s="972" t="e">
        <f>+SUM(Y8,Y10,Y12,Y14,Y16,,Y18,Y21,Y23,Y25,Y28,Y31,Y34,Y38)</f>
        <v>#DIV/0!</v>
      </c>
      <c r="Z41" s="972"/>
      <c r="AA41" s="972"/>
      <c r="AB41" s="971"/>
      <c r="AC41" s="964"/>
      <c r="AD41" s="972" t="e">
        <f>+SUM(AD8,AD10,AD12,AD14,AD16,,AD18,AD21,AD23,AD25,AD28,AD31,AD34,AD38)</f>
        <v>#DIV/0!</v>
      </c>
      <c r="AE41" s="972"/>
      <c r="AF41" s="972"/>
      <c r="AG41" s="971"/>
      <c r="AH41" s="964"/>
      <c r="AI41" s="972" t="e">
        <f>+SUM(AI8,AI10,AI12,AI14,AI16,,AI18,AI21,AI23,AI25,AI28,AI31,AI34,AI38)</f>
        <v>#DIV/0!</v>
      </c>
      <c r="AJ41" s="972"/>
      <c r="AK41" s="972"/>
      <c r="AL41" s="971"/>
      <c r="AM41" s="964"/>
      <c r="AN41" s="972" t="e">
        <f>+SUM(AN8,AN10,AN12,AN14,AN16,,AN18,AN21,AN23,AN25,AN28,AN31,AN34,AN38)</f>
        <v>#DIV/0!</v>
      </c>
      <c r="AO41" s="972"/>
      <c r="AP41" s="972"/>
      <c r="AQ41" s="971"/>
      <c r="AR41" s="964"/>
      <c r="AS41" s="972" t="e">
        <f>+SUM(AS8,AS10,AS12,AS14,AS16,,AS18,AS21,AS23,AS25,AS28,AS31,AS34,AS38)</f>
        <v>#DIV/0!</v>
      </c>
      <c r="AT41" s="972"/>
      <c r="AU41" s="972"/>
      <c r="AV41" s="971"/>
      <c r="AW41" s="964"/>
      <c r="AX41" s="972" t="e">
        <f>+SUM(AX8,AX10,AX12,AX14,AX16,,AX18,AX21,AX23,AX25,AX28,AX31,AX34,AX38)</f>
        <v>#DIV/0!</v>
      </c>
      <c r="AY41" s="972"/>
      <c r="AZ41" s="972"/>
      <c r="BA41" s="971"/>
      <c r="BB41" s="964"/>
      <c r="BC41" s="972" t="e">
        <f>+SUM(BC8,BC10,BC12,BC14,BC16,,BC18,BC21,BC23,BC25,BC28,BC31,BC34,BC38)</f>
        <v>#DIV/0!</v>
      </c>
      <c r="BD41" s="972"/>
      <c r="BE41" s="972"/>
      <c r="BF41" s="971"/>
      <c r="BG41" s="964"/>
      <c r="BH41" s="972" t="e">
        <f>+SUM(BH8,BH10,BH12,BH14,BH16,,BH18,BH21,BH23,BH25,BH28,BH31,BH34,BH38)</f>
        <v>#DIV/0!</v>
      </c>
      <c r="BI41" s="972"/>
      <c r="BJ41" s="972"/>
      <c r="BK41" s="971"/>
      <c r="BL41" s="971"/>
      <c r="BM41" s="971"/>
      <c r="BN41" s="971"/>
      <c r="BO41" s="971"/>
      <c r="BP41" s="964"/>
      <c r="BQ41" s="972" t="e">
        <f>+SUM(BQ8,BQ10,BQ12,BQ16,BQ18,BQ21,BQ23,BQ25,BQ28,BQ31,BQ34,BQ38,BQ36)</f>
        <v>#DIV/0!</v>
      </c>
      <c r="BR41" s="972"/>
      <c r="BS41" s="969"/>
    </row>
    <row r="42" spans="1:71" s="163" customFormat="1" ht="26.25" hidden="1" customHeight="1">
      <c r="A42" s="1429" t="s">
        <v>60</v>
      </c>
      <c r="B42" s="1429"/>
      <c r="C42" s="1429"/>
      <c r="D42" s="1429"/>
      <c r="E42" s="1429"/>
      <c r="F42" s="1429"/>
      <c r="G42" s="970"/>
      <c r="H42" s="971"/>
      <c r="I42" s="964"/>
      <c r="J42" s="973">
        <v>13</v>
      </c>
      <c r="K42" s="973"/>
      <c r="L42" s="973"/>
      <c r="M42" s="971"/>
      <c r="N42" s="964"/>
      <c r="O42" s="973">
        <v>13</v>
      </c>
      <c r="P42" s="974"/>
      <c r="Q42" s="974"/>
      <c r="R42" s="971"/>
      <c r="S42" s="964"/>
      <c r="T42" s="973">
        <v>13</v>
      </c>
      <c r="U42" s="973"/>
      <c r="V42" s="973"/>
      <c r="W42" s="971"/>
      <c r="X42" s="964"/>
      <c r="Y42" s="973">
        <v>13</v>
      </c>
      <c r="Z42" s="973"/>
      <c r="AA42" s="973"/>
      <c r="AB42" s="971"/>
      <c r="AC42" s="964"/>
      <c r="AD42" s="973">
        <v>13</v>
      </c>
      <c r="AE42" s="973"/>
      <c r="AF42" s="973"/>
      <c r="AG42" s="971"/>
      <c r="AH42" s="964"/>
      <c r="AI42" s="973">
        <v>13</v>
      </c>
      <c r="AJ42" s="973"/>
      <c r="AK42" s="973"/>
      <c r="AL42" s="971"/>
      <c r="AM42" s="964"/>
      <c r="AN42" s="973">
        <v>13</v>
      </c>
      <c r="AO42" s="973"/>
      <c r="AP42" s="973"/>
      <c r="AQ42" s="971"/>
      <c r="AR42" s="964"/>
      <c r="AS42" s="973">
        <v>13</v>
      </c>
      <c r="AT42" s="973"/>
      <c r="AU42" s="973"/>
      <c r="AV42" s="971"/>
      <c r="AW42" s="964"/>
      <c r="AX42" s="973">
        <v>13</v>
      </c>
      <c r="AY42" s="973"/>
      <c r="AZ42" s="973"/>
      <c r="BA42" s="971"/>
      <c r="BB42" s="964"/>
      <c r="BC42" s="973">
        <v>13</v>
      </c>
      <c r="BD42" s="973"/>
      <c r="BE42" s="973"/>
      <c r="BF42" s="971"/>
      <c r="BG42" s="964"/>
      <c r="BH42" s="973">
        <v>13</v>
      </c>
      <c r="BI42" s="973"/>
      <c r="BJ42" s="973"/>
      <c r="BK42" s="971"/>
      <c r="BL42" s="971"/>
      <c r="BM42" s="971"/>
      <c r="BN42" s="971"/>
      <c r="BO42" s="971"/>
      <c r="BP42" s="964"/>
      <c r="BQ42" s="973">
        <v>13</v>
      </c>
      <c r="BR42" s="973"/>
      <c r="BS42" s="969"/>
    </row>
    <row r="43" spans="1:71" s="178" customFormat="1" ht="30.75">
      <c r="A43" s="961"/>
      <c r="B43" s="961" t="s">
        <v>353</v>
      </c>
      <c r="C43" s="961"/>
      <c r="D43" s="961"/>
      <c r="E43" s="961"/>
      <c r="F43" s="961"/>
      <c r="G43" s="962"/>
      <c r="H43" s="975"/>
      <c r="I43" s="975"/>
      <c r="J43" s="175" t="e">
        <f>IF(J40&lt;1.51,"ต้องปรับปรุงเร่งด่วน",IF(J40&lt;2.51,"ต้องปรับปรุง",IF(J40&lt;3.51,"พอใช้",IF(J40&lt;4.51,"ดี",IF(J40&gt;=4.51,"ดีมาก")))))</f>
        <v>#DIV/0!</v>
      </c>
      <c r="K43" s="175"/>
      <c r="L43" s="175"/>
      <c r="M43" s="975"/>
      <c r="N43" s="975"/>
      <c r="O43" s="175" t="e">
        <f>IF(O40&lt;1.51,"ต้องปรับปรุงเร่งด่วน",IF(O40&lt;2.51,"ต้องปรับปรุง",IF(O40&lt;3.51,"พอใช้",IF(O40&lt;4.51,"ดี",IF(O40&gt;=4.51,"ดีมาก")))))</f>
        <v>#DIV/0!</v>
      </c>
      <c r="P43" s="976"/>
      <c r="Q43" s="976"/>
      <c r="R43" s="975"/>
      <c r="S43" s="975"/>
      <c r="T43" s="175" t="e">
        <f>IF(T40&lt;1.51,"ต้องปรับปรุงเร่งด่วน",IF(T40&lt;2.51,"ต้องปรับปรุง",IF(T40&lt;3.51,"พอใช้",IF(T40&lt;4.51,"ดี",IF(T40&gt;=4.51,"ดีมาก")))))</f>
        <v>#DIV/0!</v>
      </c>
      <c r="U43" s="175"/>
      <c r="V43" s="175"/>
      <c r="W43" s="975"/>
      <c r="X43" s="975"/>
      <c r="Y43" s="175" t="e">
        <f>IF(Y40&lt;1.51,"ต้องปรับปรุงเร่งด่วน",IF(Y40&lt;2.51,"ต้องปรับปรุง",IF(Y40&lt;3.51,"พอใช้",IF(Y40&lt;4.51,"ดี",IF(Y40&gt;=4.51,"ดีมาก")))))</f>
        <v>#DIV/0!</v>
      </c>
      <c r="Z43" s="175"/>
      <c r="AA43" s="175"/>
      <c r="AB43" s="975"/>
      <c r="AC43" s="975"/>
      <c r="AD43" s="175" t="e">
        <f>IF(AD40&lt;1.51,"ต้องปรับปรุงเร่งด่วน",IF(AD40&lt;2.51,"ต้องปรับปรุง",IF(AD40&lt;3.51,"พอใช้",IF(AD40&lt;4.51,"ดี",IF(AD40&gt;=4.51,"ดีมาก")))))</f>
        <v>#DIV/0!</v>
      </c>
      <c r="AE43" s="175"/>
      <c r="AF43" s="175"/>
      <c r="AG43" s="975"/>
      <c r="AH43" s="975"/>
      <c r="AI43" s="175" t="e">
        <f>IF(AI40&lt;1.51,"ต้องปรับปรุงเร่งด่วน",IF(AI40&lt;2.51,"ต้องปรับปรุง",IF(AI40&lt;3.51,"พอใช้",IF(AI40&lt;4.51,"ดี",IF(AI40&gt;=4.51,"ดีมาก")))))</f>
        <v>#DIV/0!</v>
      </c>
      <c r="AJ43" s="175"/>
      <c r="AK43" s="175"/>
      <c r="AL43" s="975"/>
      <c r="AM43" s="975"/>
      <c r="AN43" s="175" t="e">
        <f>IF(AN40&lt;1.51,"ต้องปรับปรุงเร่งด่วน",IF(AN40&lt;2.51,"ต้องปรับปรุง",IF(AN40&lt;3.51,"พอใช้",IF(AN40&lt;4.51,"ดี",IF(AN40&gt;=4.51,"ดีมาก")))))</f>
        <v>#DIV/0!</v>
      </c>
      <c r="AO43" s="175"/>
      <c r="AP43" s="175"/>
      <c r="AQ43" s="975"/>
      <c r="AR43" s="975"/>
      <c r="AS43" s="175" t="e">
        <f>IF(AS40&lt;1.51,"ต้องปรับปรุงเร่งด่วน",IF(AS40&lt;2.51,"ต้องปรับปรุง",IF(AS40&lt;3.51,"พอใช้",IF(AS40&lt;4.51,"ดี",IF(AS40&gt;=4.51,"ดีมาก")))))</f>
        <v>#DIV/0!</v>
      </c>
      <c r="AT43" s="175"/>
      <c r="AU43" s="175"/>
      <c r="AV43" s="975"/>
      <c r="AW43" s="975"/>
      <c r="AX43" s="175" t="e">
        <f>IF(AX40&lt;1.51,"ต้องปรับปรุงเร่งด่วน",IF(AX40&lt;2.51,"ต้องปรับปรุง",IF(AX40&lt;3.51,"พอใช้",IF(AX40&lt;4.51,"ดี",IF(AX40&gt;=4.51,"ดีมาก")))))</f>
        <v>#DIV/0!</v>
      </c>
      <c r="AY43" s="175"/>
      <c r="AZ43" s="175"/>
      <c r="BA43" s="975"/>
      <c r="BB43" s="975"/>
      <c r="BC43" s="175" t="e">
        <f>IF(BC40&lt;1.51,"ต้องปรับปรุงเร่งด่วน",IF(BC40&lt;2.51,"ต้องปรับปรุง",IF(BC40&lt;3.51,"พอใช้",IF(BC40&lt;4.51,"ดี",IF(BC40&gt;=4.51,"ดีมาก")))))</f>
        <v>#DIV/0!</v>
      </c>
      <c r="BD43" s="175"/>
      <c r="BE43" s="175"/>
      <c r="BF43" s="975"/>
      <c r="BG43" s="975"/>
      <c r="BH43" s="175" t="e">
        <f>IF(BH40&lt;1.51,"ต้องปรับปรุงเร่งด่วน",IF(BH40&lt;2.51,"ต้องปรับปรุง",IF(BH40&lt;3.51,"พอใช้",IF(BH40&lt;4.51,"ดี",IF(BH40&gt;=4.51,"ดีมาก")))))</f>
        <v>#DIV/0!</v>
      </c>
      <c r="BI43" s="175"/>
      <c r="BJ43" s="175"/>
      <c r="BK43" s="975"/>
      <c r="BL43" s="975"/>
      <c r="BM43" s="977" t="s">
        <v>304</v>
      </c>
      <c r="BN43" s="977"/>
      <c r="BO43" s="977"/>
      <c r="BP43" s="975"/>
      <c r="BQ43" s="175" t="e">
        <f>IF(BQ40&lt;1.51,"ต้องปรับปรุงเร่งด่วน",IF(BQ40&lt;2.51,"ต้องปรับปรุง",IF(BQ40&lt;3.51,"พอใช้",IF(BQ40&lt;4.51,"ดี",IF(BQ40&gt;=4.51,"ดีมาก")))))</f>
        <v>#DIV/0!</v>
      </c>
      <c r="BR43" s="175"/>
      <c r="BS43" s="978"/>
    </row>
    <row r="47" spans="1:71" s="136" customFormat="1">
      <c r="A47" s="839"/>
      <c r="B47" s="144"/>
      <c r="C47" s="137"/>
      <c r="D47" s="137"/>
      <c r="E47" s="979"/>
      <c r="F47" s="144"/>
      <c r="G47" s="144"/>
      <c r="H47" s="980"/>
      <c r="I47" s="980"/>
      <c r="M47" s="980"/>
      <c r="N47" s="980"/>
      <c r="R47" s="980"/>
      <c r="S47" s="980"/>
      <c r="W47" s="980"/>
      <c r="X47" s="980"/>
      <c r="AB47" s="980"/>
      <c r="AC47" s="980"/>
      <c r="AG47" s="980"/>
      <c r="AH47" s="980"/>
      <c r="AL47" s="980"/>
      <c r="AM47" s="980"/>
      <c r="AQ47" s="980"/>
      <c r="AR47" s="980"/>
      <c r="AV47" s="980"/>
      <c r="AW47" s="980"/>
      <c r="BA47" s="980"/>
      <c r="BB47" s="980"/>
      <c r="BF47" s="980"/>
      <c r="BG47" s="980"/>
      <c r="BJ47" s="981"/>
      <c r="BK47" s="980"/>
      <c r="BL47" s="980"/>
      <c r="BM47" s="980"/>
      <c r="BN47" s="980"/>
      <c r="BO47" s="980"/>
      <c r="BP47" s="980"/>
    </row>
    <row r="48" spans="1:71" s="136" customFormat="1">
      <c r="A48" s="839"/>
      <c r="B48" s="144"/>
      <c r="C48" s="137"/>
      <c r="D48" s="137"/>
      <c r="E48" s="979"/>
      <c r="F48" s="144"/>
      <c r="G48" s="144"/>
      <c r="H48" s="980"/>
      <c r="I48" s="980"/>
      <c r="M48" s="980"/>
      <c r="N48" s="980"/>
      <c r="R48" s="980"/>
      <c r="S48" s="980"/>
      <c r="W48" s="980"/>
      <c r="X48" s="980"/>
      <c r="AB48" s="980"/>
      <c r="AC48" s="980"/>
      <c r="AG48" s="980"/>
      <c r="AH48" s="980"/>
      <c r="AL48" s="980"/>
      <c r="AM48" s="980"/>
      <c r="AQ48" s="980"/>
      <c r="AR48" s="980"/>
      <c r="AV48" s="980"/>
      <c r="AW48" s="980"/>
      <c r="BA48" s="980"/>
      <c r="BB48" s="980"/>
      <c r="BF48" s="980"/>
      <c r="BG48" s="980"/>
      <c r="BJ48" s="981"/>
      <c r="BK48" s="980"/>
      <c r="BL48" s="980"/>
      <c r="BM48" s="980"/>
      <c r="BN48" s="980"/>
      <c r="BO48" s="980"/>
      <c r="BP48" s="980"/>
    </row>
    <row r="49" spans="1:68" s="136" customFormat="1">
      <c r="A49" s="839"/>
      <c r="B49" s="144"/>
      <c r="C49" s="137"/>
      <c r="D49" s="137"/>
      <c r="E49" s="979"/>
      <c r="F49" s="144"/>
      <c r="G49" s="144"/>
      <c r="H49" s="980"/>
      <c r="I49" s="980"/>
      <c r="M49" s="980"/>
      <c r="N49" s="980"/>
      <c r="R49" s="980"/>
      <c r="S49" s="980"/>
      <c r="W49" s="980"/>
      <c r="X49" s="980"/>
      <c r="AB49" s="980"/>
      <c r="AC49" s="980"/>
      <c r="AG49" s="980"/>
      <c r="AH49" s="980"/>
      <c r="AL49" s="980"/>
      <c r="AM49" s="980"/>
      <c r="AQ49" s="980"/>
      <c r="AR49" s="980"/>
      <c r="AV49" s="980"/>
      <c r="AW49" s="980"/>
      <c r="BA49" s="980"/>
      <c r="BB49" s="980"/>
      <c r="BF49" s="980"/>
      <c r="BG49" s="980"/>
      <c r="BJ49" s="981"/>
      <c r="BK49" s="980"/>
      <c r="BL49" s="980"/>
      <c r="BM49" s="980"/>
      <c r="BN49" s="980"/>
      <c r="BO49" s="980"/>
      <c r="BP49" s="980"/>
    </row>
    <row r="50" spans="1:68" s="136" customFormat="1">
      <c r="A50" s="839"/>
      <c r="B50" s="144"/>
      <c r="C50" s="137"/>
      <c r="D50" s="137"/>
      <c r="E50" s="979"/>
      <c r="F50" s="144"/>
      <c r="G50" s="144"/>
      <c r="H50" s="980"/>
      <c r="I50" s="980"/>
      <c r="M50" s="980"/>
      <c r="N50" s="980"/>
      <c r="R50" s="980"/>
      <c r="S50" s="980"/>
      <c r="W50" s="980"/>
      <c r="X50" s="980"/>
      <c r="AB50" s="980"/>
      <c r="AC50" s="980"/>
      <c r="AG50" s="980"/>
      <c r="AH50" s="980"/>
      <c r="AL50" s="980"/>
      <c r="AM50" s="980"/>
      <c r="AQ50" s="980"/>
      <c r="AR50" s="980"/>
      <c r="AV50" s="980"/>
      <c r="AW50" s="980"/>
      <c r="BA50" s="980"/>
      <c r="BB50" s="980"/>
      <c r="BF50" s="980"/>
      <c r="BG50" s="980"/>
      <c r="BJ50" s="981"/>
      <c r="BK50" s="980"/>
      <c r="BL50" s="980"/>
      <c r="BM50" s="980"/>
      <c r="BN50" s="980"/>
      <c r="BO50" s="980"/>
      <c r="BP50" s="980"/>
    </row>
    <row r="51" spans="1:68" s="136" customFormat="1">
      <c r="A51" s="839"/>
      <c r="B51" s="144"/>
      <c r="C51" s="137"/>
      <c r="D51" s="137"/>
      <c r="E51" s="979"/>
      <c r="F51" s="144"/>
      <c r="G51" s="144"/>
      <c r="H51" s="980"/>
      <c r="I51" s="980"/>
      <c r="M51" s="980"/>
      <c r="N51" s="980"/>
      <c r="R51" s="980"/>
      <c r="S51" s="980"/>
      <c r="W51" s="980"/>
      <c r="X51" s="980"/>
      <c r="AB51" s="980"/>
      <c r="AC51" s="980"/>
      <c r="AG51" s="980"/>
      <c r="AH51" s="980"/>
      <c r="AL51" s="980"/>
      <c r="AM51" s="980"/>
      <c r="AQ51" s="980"/>
      <c r="AR51" s="980"/>
      <c r="AV51" s="980"/>
      <c r="AW51" s="980"/>
      <c r="BA51" s="980"/>
      <c r="BB51" s="980"/>
      <c r="BF51" s="980"/>
      <c r="BG51" s="980"/>
      <c r="BJ51" s="981"/>
      <c r="BK51" s="980"/>
      <c r="BL51" s="980"/>
      <c r="BM51" s="980"/>
      <c r="BN51" s="980"/>
      <c r="BO51" s="980"/>
      <c r="BP51" s="980"/>
    </row>
    <row r="52" spans="1:68" s="136" customFormat="1">
      <c r="A52" s="839"/>
      <c r="B52" s="144"/>
      <c r="C52" s="137"/>
      <c r="D52" s="137"/>
      <c r="E52" s="979"/>
      <c r="F52" s="144"/>
      <c r="G52" s="144"/>
      <c r="H52" s="980"/>
      <c r="I52" s="980"/>
      <c r="M52" s="980"/>
      <c r="N52" s="980"/>
      <c r="R52" s="980"/>
      <c r="S52" s="980"/>
      <c r="W52" s="980"/>
      <c r="X52" s="980"/>
      <c r="AB52" s="980"/>
      <c r="AC52" s="980"/>
      <c r="AG52" s="980"/>
      <c r="AH52" s="980"/>
      <c r="AL52" s="980"/>
      <c r="AM52" s="980"/>
      <c r="AQ52" s="980"/>
      <c r="AR52" s="980"/>
      <c r="AV52" s="980"/>
      <c r="AW52" s="980"/>
      <c r="BA52" s="980"/>
      <c r="BB52" s="980"/>
      <c r="BF52" s="980"/>
      <c r="BG52" s="980"/>
      <c r="BJ52" s="981"/>
      <c r="BK52" s="980"/>
      <c r="BL52" s="980"/>
      <c r="BM52" s="980"/>
      <c r="BN52" s="980"/>
      <c r="BO52" s="980"/>
      <c r="BP52" s="980"/>
    </row>
    <row r="53" spans="1:68" s="136" customFormat="1">
      <c r="A53" s="839"/>
      <c r="B53" s="144"/>
      <c r="C53" s="137"/>
      <c r="D53" s="137"/>
      <c r="E53" s="979"/>
      <c r="F53" s="144"/>
      <c r="G53" s="144"/>
      <c r="H53" s="980"/>
      <c r="I53" s="980"/>
      <c r="M53" s="980"/>
      <c r="N53" s="980"/>
      <c r="R53" s="980"/>
      <c r="S53" s="980"/>
      <c r="W53" s="980"/>
      <c r="X53" s="980"/>
      <c r="AB53" s="980"/>
      <c r="AC53" s="980"/>
      <c r="AG53" s="980"/>
      <c r="AH53" s="980"/>
      <c r="AL53" s="980"/>
      <c r="AM53" s="980"/>
      <c r="AQ53" s="980"/>
      <c r="AR53" s="980"/>
      <c r="AV53" s="980"/>
      <c r="AW53" s="980"/>
      <c r="BA53" s="980"/>
      <c r="BB53" s="980"/>
      <c r="BF53" s="980"/>
      <c r="BG53" s="980"/>
      <c r="BJ53" s="981"/>
      <c r="BK53" s="980"/>
      <c r="BL53" s="980"/>
      <c r="BM53" s="980"/>
      <c r="BN53" s="980"/>
      <c r="BO53" s="980"/>
      <c r="BP53" s="980"/>
    </row>
    <row r="54" spans="1:68" s="136" customFormat="1">
      <c r="A54" s="839"/>
      <c r="B54" s="144"/>
      <c r="C54" s="137"/>
      <c r="D54" s="137"/>
      <c r="E54" s="979"/>
      <c r="F54" s="144"/>
      <c r="G54" s="144"/>
      <c r="H54" s="980"/>
      <c r="I54" s="980"/>
      <c r="M54" s="980"/>
      <c r="N54" s="980"/>
      <c r="R54" s="980"/>
      <c r="S54" s="980"/>
      <c r="W54" s="980"/>
      <c r="X54" s="980"/>
      <c r="AB54" s="980"/>
      <c r="AC54" s="980"/>
      <c r="AG54" s="980"/>
      <c r="AH54" s="980"/>
      <c r="AL54" s="980"/>
      <c r="AM54" s="980"/>
      <c r="AQ54" s="980"/>
      <c r="AR54" s="980"/>
      <c r="AV54" s="980"/>
      <c r="AW54" s="980"/>
      <c r="BA54" s="980"/>
      <c r="BB54" s="980"/>
      <c r="BF54" s="980"/>
      <c r="BG54" s="980"/>
      <c r="BJ54" s="981"/>
      <c r="BK54" s="980"/>
      <c r="BL54" s="980"/>
      <c r="BM54" s="980"/>
      <c r="BN54" s="980"/>
      <c r="BO54" s="980"/>
      <c r="BP54" s="980"/>
    </row>
    <row r="55" spans="1:68" s="136" customFormat="1">
      <c r="A55" s="839"/>
      <c r="B55" s="144"/>
      <c r="C55" s="137"/>
      <c r="D55" s="137"/>
      <c r="E55" s="979"/>
      <c r="F55" s="144"/>
      <c r="G55" s="144"/>
      <c r="H55" s="980"/>
      <c r="I55" s="980"/>
      <c r="M55" s="980"/>
      <c r="N55" s="980"/>
      <c r="R55" s="980"/>
      <c r="S55" s="980"/>
      <c r="W55" s="980"/>
      <c r="X55" s="980"/>
      <c r="AB55" s="980"/>
      <c r="AC55" s="980"/>
      <c r="AG55" s="980"/>
      <c r="AH55" s="980"/>
      <c r="AL55" s="980"/>
      <c r="AM55" s="980"/>
      <c r="AQ55" s="980"/>
      <c r="AR55" s="980"/>
      <c r="AV55" s="980"/>
      <c r="AW55" s="980"/>
      <c r="BA55" s="980"/>
      <c r="BB55" s="980"/>
      <c r="BF55" s="980"/>
      <c r="BG55" s="980"/>
      <c r="BJ55" s="981"/>
      <c r="BK55" s="980"/>
      <c r="BL55" s="980"/>
      <c r="BM55" s="980"/>
      <c r="BN55" s="980"/>
      <c r="BO55" s="980"/>
      <c r="BP55" s="980"/>
    </row>
    <row r="56" spans="1:68" s="136" customFormat="1">
      <c r="A56" s="839"/>
      <c r="B56" s="144"/>
      <c r="C56" s="137"/>
      <c r="D56" s="137"/>
      <c r="E56" s="979"/>
      <c r="F56" s="144"/>
      <c r="G56" s="144"/>
      <c r="H56" s="980"/>
      <c r="I56" s="980"/>
      <c r="M56" s="980"/>
      <c r="N56" s="980"/>
      <c r="R56" s="980"/>
      <c r="S56" s="980"/>
      <c r="W56" s="980"/>
      <c r="X56" s="980"/>
      <c r="AB56" s="980"/>
      <c r="AC56" s="980"/>
      <c r="AG56" s="980"/>
      <c r="AH56" s="980"/>
      <c r="AL56" s="980"/>
      <c r="AM56" s="980"/>
      <c r="AQ56" s="980"/>
      <c r="AR56" s="980"/>
      <c r="AV56" s="980"/>
      <c r="AW56" s="980"/>
      <c r="BA56" s="980"/>
      <c r="BB56" s="980"/>
      <c r="BF56" s="980"/>
      <c r="BG56" s="980"/>
      <c r="BJ56" s="981"/>
      <c r="BK56" s="980"/>
      <c r="BL56" s="980"/>
      <c r="BM56" s="980"/>
      <c r="BN56" s="980"/>
      <c r="BO56" s="980"/>
      <c r="BP56" s="980"/>
    </row>
    <row r="57" spans="1:68" s="136" customFormat="1">
      <c r="A57" s="839"/>
      <c r="B57" s="144"/>
      <c r="C57" s="137"/>
      <c r="D57" s="137"/>
      <c r="E57" s="979"/>
      <c r="F57" s="144"/>
      <c r="G57" s="144"/>
      <c r="H57" s="980"/>
      <c r="I57" s="980"/>
      <c r="M57" s="980"/>
      <c r="N57" s="980"/>
      <c r="R57" s="980"/>
      <c r="S57" s="980"/>
      <c r="W57" s="980"/>
      <c r="X57" s="980"/>
      <c r="AB57" s="980"/>
      <c r="AC57" s="980"/>
      <c r="AG57" s="980"/>
      <c r="AH57" s="980"/>
      <c r="AL57" s="980"/>
      <c r="AM57" s="980"/>
      <c r="AQ57" s="980"/>
      <c r="AR57" s="980"/>
      <c r="AV57" s="980"/>
      <c r="AW57" s="980"/>
      <c r="BA57" s="980"/>
      <c r="BB57" s="980"/>
      <c r="BF57" s="980"/>
      <c r="BG57" s="980"/>
      <c r="BJ57" s="981"/>
      <c r="BK57" s="980"/>
      <c r="BL57" s="980"/>
      <c r="BM57" s="980"/>
      <c r="BN57" s="980"/>
      <c r="BO57" s="980"/>
      <c r="BP57" s="980"/>
    </row>
    <row r="58" spans="1:68" s="136" customFormat="1">
      <c r="A58" s="839"/>
      <c r="B58" s="144"/>
      <c r="C58" s="137"/>
      <c r="D58" s="137"/>
      <c r="E58" s="979"/>
      <c r="F58" s="144"/>
      <c r="G58" s="144"/>
      <c r="H58" s="980"/>
      <c r="I58" s="980"/>
      <c r="M58" s="980"/>
      <c r="N58" s="980"/>
      <c r="R58" s="980"/>
      <c r="S58" s="980"/>
      <c r="W58" s="980"/>
      <c r="X58" s="980"/>
      <c r="AB58" s="980"/>
      <c r="AC58" s="980"/>
      <c r="AG58" s="980"/>
      <c r="AH58" s="980"/>
      <c r="AL58" s="980"/>
      <c r="AM58" s="980"/>
      <c r="AQ58" s="980"/>
      <c r="AR58" s="980"/>
      <c r="AV58" s="980"/>
      <c r="AW58" s="980"/>
      <c r="BA58" s="980"/>
      <c r="BB58" s="980"/>
      <c r="BF58" s="980"/>
      <c r="BG58" s="980"/>
      <c r="BJ58" s="981"/>
      <c r="BK58" s="980"/>
      <c r="BL58" s="980"/>
      <c r="BM58" s="980"/>
      <c r="BN58" s="980"/>
      <c r="BO58" s="980"/>
      <c r="BP58" s="980"/>
    </row>
    <row r="59" spans="1:68" s="136" customFormat="1">
      <c r="A59" s="839"/>
      <c r="B59" s="144"/>
      <c r="C59" s="137"/>
      <c r="D59" s="137"/>
      <c r="E59" s="979"/>
      <c r="F59" s="144"/>
      <c r="G59" s="144"/>
      <c r="H59" s="980"/>
      <c r="I59" s="980"/>
      <c r="M59" s="980"/>
      <c r="N59" s="980"/>
      <c r="R59" s="980"/>
      <c r="S59" s="980"/>
      <c r="W59" s="980"/>
      <c r="X59" s="980"/>
      <c r="AB59" s="980"/>
      <c r="AC59" s="980"/>
      <c r="AG59" s="980"/>
      <c r="AH59" s="980"/>
      <c r="AL59" s="980"/>
      <c r="AM59" s="980"/>
      <c r="AQ59" s="980"/>
      <c r="AR59" s="980"/>
      <c r="AV59" s="980"/>
      <c r="AW59" s="980"/>
      <c r="BA59" s="980"/>
      <c r="BB59" s="980"/>
      <c r="BF59" s="980"/>
      <c r="BG59" s="980"/>
      <c r="BJ59" s="981"/>
      <c r="BK59" s="980"/>
      <c r="BL59" s="980"/>
      <c r="BM59" s="980"/>
      <c r="BN59" s="980"/>
      <c r="BO59" s="980"/>
      <c r="BP59" s="980"/>
    </row>
    <row r="60" spans="1:68" s="136" customFormat="1">
      <c r="A60" s="839"/>
      <c r="B60" s="144"/>
      <c r="C60" s="137"/>
      <c r="D60" s="137"/>
      <c r="E60" s="979"/>
      <c r="F60" s="144"/>
      <c r="G60" s="144"/>
      <c r="H60" s="980"/>
      <c r="I60" s="980"/>
      <c r="M60" s="980"/>
      <c r="N60" s="980"/>
      <c r="R60" s="980"/>
      <c r="S60" s="980"/>
      <c r="W60" s="980"/>
      <c r="X60" s="980"/>
      <c r="AB60" s="980"/>
      <c r="AC60" s="980"/>
      <c r="AG60" s="980"/>
      <c r="AH60" s="980"/>
      <c r="AL60" s="980"/>
      <c r="AM60" s="980"/>
      <c r="AQ60" s="980"/>
      <c r="AR60" s="980"/>
      <c r="AV60" s="980"/>
      <c r="AW60" s="980"/>
      <c r="BA60" s="980"/>
      <c r="BB60" s="980"/>
      <c r="BF60" s="980"/>
      <c r="BG60" s="980"/>
      <c r="BJ60" s="981"/>
      <c r="BK60" s="980"/>
      <c r="BL60" s="980"/>
      <c r="BM60" s="980"/>
      <c r="BN60" s="980"/>
      <c r="BO60" s="980"/>
      <c r="BP60" s="980"/>
    </row>
    <row r="61" spans="1:68" s="136" customFormat="1">
      <c r="A61" s="839"/>
      <c r="B61" s="144"/>
      <c r="C61" s="137"/>
      <c r="D61" s="137"/>
      <c r="E61" s="979"/>
      <c r="F61" s="144"/>
      <c r="G61" s="144"/>
      <c r="H61" s="980"/>
      <c r="I61" s="980"/>
      <c r="M61" s="980"/>
      <c r="N61" s="980"/>
      <c r="R61" s="980"/>
      <c r="S61" s="980"/>
      <c r="W61" s="980"/>
      <c r="X61" s="980"/>
      <c r="AB61" s="980"/>
      <c r="AC61" s="980"/>
      <c r="AG61" s="980"/>
      <c r="AH61" s="980"/>
      <c r="AL61" s="980"/>
      <c r="AM61" s="980"/>
      <c r="AQ61" s="980"/>
      <c r="AR61" s="980"/>
      <c r="AV61" s="980"/>
      <c r="AW61" s="980"/>
      <c r="BA61" s="980"/>
      <c r="BB61" s="980"/>
      <c r="BF61" s="980"/>
      <c r="BG61" s="980"/>
      <c r="BJ61" s="981"/>
      <c r="BK61" s="980"/>
      <c r="BL61" s="980"/>
      <c r="BM61" s="980"/>
      <c r="BN61" s="980"/>
      <c r="BO61" s="980"/>
      <c r="BP61" s="980"/>
    </row>
    <row r="62" spans="1:68" s="136" customFormat="1">
      <c r="A62" s="839"/>
      <c r="B62" s="144"/>
      <c r="C62" s="137"/>
      <c r="D62" s="137"/>
      <c r="E62" s="979"/>
      <c r="F62" s="144"/>
      <c r="G62" s="144"/>
      <c r="H62" s="980"/>
      <c r="I62" s="980"/>
      <c r="M62" s="980"/>
      <c r="N62" s="980"/>
      <c r="R62" s="980"/>
      <c r="S62" s="980"/>
      <c r="W62" s="980"/>
      <c r="X62" s="980"/>
      <c r="AB62" s="980"/>
      <c r="AC62" s="980"/>
      <c r="AG62" s="980"/>
      <c r="AH62" s="980"/>
      <c r="AL62" s="980"/>
      <c r="AM62" s="980"/>
      <c r="AQ62" s="980"/>
      <c r="AR62" s="980"/>
      <c r="AV62" s="980"/>
      <c r="AW62" s="980"/>
      <c r="BA62" s="980"/>
      <c r="BB62" s="980"/>
      <c r="BF62" s="980"/>
      <c r="BG62" s="980"/>
      <c r="BJ62" s="981"/>
      <c r="BK62" s="980"/>
      <c r="BL62" s="980"/>
      <c r="BM62" s="980"/>
      <c r="BN62" s="980"/>
      <c r="BO62" s="980"/>
      <c r="BP62" s="980"/>
    </row>
    <row r="63" spans="1:68" s="136" customFormat="1">
      <c r="A63" s="839"/>
      <c r="B63" s="144"/>
      <c r="C63" s="137"/>
      <c r="D63" s="137"/>
      <c r="E63" s="979"/>
      <c r="F63" s="144"/>
      <c r="G63" s="144"/>
      <c r="H63" s="980"/>
      <c r="I63" s="980"/>
      <c r="M63" s="980"/>
      <c r="N63" s="980"/>
      <c r="R63" s="980"/>
      <c r="S63" s="980"/>
      <c r="W63" s="980"/>
      <c r="X63" s="980"/>
      <c r="AB63" s="980"/>
      <c r="AC63" s="980"/>
      <c r="AG63" s="980"/>
      <c r="AH63" s="980"/>
      <c r="AL63" s="980"/>
      <c r="AM63" s="980"/>
      <c r="AQ63" s="980"/>
      <c r="AR63" s="980"/>
      <c r="AV63" s="980"/>
      <c r="AW63" s="980"/>
      <c r="BA63" s="980"/>
      <c r="BB63" s="980"/>
      <c r="BF63" s="980"/>
      <c r="BG63" s="980"/>
      <c r="BJ63" s="981"/>
      <c r="BK63" s="980"/>
      <c r="BL63" s="980"/>
      <c r="BM63" s="980"/>
      <c r="BN63" s="980"/>
      <c r="BO63" s="980"/>
      <c r="BP63" s="980"/>
    </row>
    <row r="64" spans="1:68" s="136" customFormat="1">
      <c r="A64" s="839"/>
      <c r="B64" s="144"/>
      <c r="C64" s="137"/>
      <c r="D64" s="137"/>
      <c r="E64" s="979"/>
      <c r="F64" s="144"/>
      <c r="G64" s="144"/>
      <c r="H64" s="980"/>
      <c r="I64" s="980"/>
      <c r="M64" s="980"/>
      <c r="N64" s="980"/>
      <c r="R64" s="980"/>
      <c r="S64" s="980"/>
      <c r="W64" s="980"/>
      <c r="X64" s="980"/>
      <c r="AB64" s="980"/>
      <c r="AC64" s="980"/>
      <c r="AG64" s="980"/>
      <c r="AH64" s="980"/>
      <c r="AL64" s="980"/>
      <c r="AM64" s="980"/>
      <c r="AQ64" s="980"/>
      <c r="AR64" s="980"/>
      <c r="AV64" s="980"/>
      <c r="AW64" s="980"/>
      <c r="BA64" s="980"/>
      <c r="BB64" s="980"/>
      <c r="BF64" s="980"/>
      <c r="BG64" s="980"/>
      <c r="BJ64" s="981"/>
      <c r="BK64" s="980"/>
      <c r="BL64" s="980"/>
      <c r="BM64" s="980"/>
      <c r="BN64" s="980"/>
      <c r="BO64" s="980"/>
      <c r="BP64" s="980"/>
    </row>
    <row r="65" spans="1:68" s="136" customFormat="1">
      <c r="A65" s="839"/>
      <c r="B65" s="144"/>
      <c r="C65" s="137"/>
      <c r="D65" s="137"/>
      <c r="E65" s="979"/>
      <c r="F65" s="144"/>
      <c r="G65" s="144"/>
      <c r="H65" s="980"/>
      <c r="I65" s="980"/>
      <c r="M65" s="980"/>
      <c r="N65" s="980"/>
      <c r="R65" s="980"/>
      <c r="S65" s="980"/>
      <c r="W65" s="980"/>
      <c r="X65" s="980"/>
      <c r="AB65" s="980"/>
      <c r="AC65" s="980"/>
      <c r="AG65" s="980"/>
      <c r="AH65" s="980"/>
      <c r="AL65" s="980"/>
      <c r="AM65" s="980"/>
      <c r="AQ65" s="980"/>
      <c r="AR65" s="980"/>
      <c r="AV65" s="980"/>
      <c r="AW65" s="980"/>
      <c r="BA65" s="980"/>
      <c r="BB65" s="980"/>
      <c r="BF65" s="980"/>
      <c r="BG65" s="980"/>
      <c r="BJ65" s="981"/>
      <c r="BK65" s="980"/>
      <c r="BL65" s="980"/>
      <c r="BM65" s="980"/>
      <c r="BN65" s="980"/>
      <c r="BO65" s="980"/>
      <c r="BP65" s="980"/>
    </row>
    <row r="66" spans="1:68" s="136" customFormat="1">
      <c r="A66" s="839"/>
      <c r="B66" s="144"/>
      <c r="C66" s="137"/>
      <c r="D66" s="137"/>
      <c r="E66" s="979"/>
      <c r="F66" s="144"/>
      <c r="G66" s="144"/>
      <c r="H66" s="980"/>
      <c r="I66" s="980"/>
      <c r="M66" s="980"/>
      <c r="N66" s="980"/>
      <c r="R66" s="980"/>
      <c r="S66" s="980"/>
      <c r="W66" s="980"/>
      <c r="X66" s="980"/>
      <c r="AB66" s="980"/>
      <c r="AC66" s="980"/>
      <c r="AG66" s="980"/>
      <c r="AH66" s="980"/>
      <c r="AL66" s="980"/>
      <c r="AM66" s="980"/>
      <c r="AQ66" s="980"/>
      <c r="AR66" s="980"/>
      <c r="AV66" s="980"/>
      <c r="AW66" s="980"/>
      <c r="BA66" s="980"/>
      <c r="BB66" s="980"/>
      <c r="BF66" s="980"/>
      <c r="BG66" s="980"/>
      <c r="BJ66" s="981"/>
      <c r="BK66" s="980"/>
      <c r="BL66" s="980"/>
      <c r="BM66" s="980"/>
      <c r="BN66" s="980"/>
      <c r="BO66" s="980"/>
      <c r="BP66" s="980"/>
    </row>
    <row r="67" spans="1:68" s="136" customFormat="1">
      <c r="A67" s="839"/>
      <c r="B67" s="144"/>
      <c r="C67" s="137"/>
      <c r="D67" s="137"/>
      <c r="E67" s="979"/>
      <c r="F67" s="144"/>
      <c r="G67" s="144"/>
      <c r="H67" s="980"/>
      <c r="I67" s="980"/>
      <c r="M67" s="980"/>
      <c r="N67" s="980"/>
      <c r="R67" s="980"/>
      <c r="S67" s="980"/>
      <c r="W67" s="980"/>
      <c r="X67" s="980"/>
      <c r="AB67" s="980"/>
      <c r="AC67" s="980"/>
      <c r="AG67" s="980"/>
      <c r="AH67" s="980"/>
      <c r="AL67" s="980"/>
      <c r="AM67" s="980"/>
      <c r="AQ67" s="980"/>
      <c r="AR67" s="980"/>
      <c r="AV67" s="980"/>
      <c r="AW67" s="980"/>
      <c r="BA67" s="980"/>
      <c r="BB67" s="980"/>
      <c r="BF67" s="980"/>
      <c r="BG67" s="980"/>
      <c r="BJ67" s="981"/>
      <c r="BK67" s="980"/>
      <c r="BL67" s="980"/>
      <c r="BM67" s="980"/>
      <c r="BN67" s="980"/>
      <c r="BO67" s="980"/>
      <c r="BP67" s="980"/>
    </row>
    <row r="68" spans="1:68" s="136" customFormat="1">
      <c r="A68" s="839"/>
      <c r="B68" s="144"/>
      <c r="C68" s="137"/>
      <c r="D68" s="137"/>
      <c r="E68" s="979"/>
      <c r="F68" s="144"/>
      <c r="G68" s="144"/>
      <c r="H68" s="980"/>
      <c r="I68" s="980"/>
      <c r="M68" s="980"/>
      <c r="N68" s="980"/>
      <c r="R68" s="980"/>
      <c r="S68" s="980"/>
      <c r="W68" s="980"/>
      <c r="X68" s="980"/>
      <c r="AB68" s="980"/>
      <c r="AC68" s="980"/>
      <c r="AG68" s="980"/>
      <c r="AH68" s="980"/>
      <c r="AL68" s="980"/>
      <c r="AM68" s="980"/>
      <c r="AQ68" s="980"/>
      <c r="AR68" s="980"/>
      <c r="AV68" s="980"/>
      <c r="AW68" s="980"/>
      <c r="BA68" s="980"/>
      <c r="BB68" s="980"/>
      <c r="BF68" s="980"/>
      <c r="BG68" s="980"/>
      <c r="BJ68" s="981"/>
      <c r="BK68" s="980"/>
      <c r="BL68" s="980"/>
      <c r="BM68" s="980"/>
      <c r="BN68" s="980"/>
      <c r="BO68" s="980"/>
      <c r="BP68" s="980"/>
    </row>
    <row r="69" spans="1:68" s="136" customFormat="1">
      <c r="A69" s="839"/>
      <c r="B69" s="144"/>
      <c r="C69" s="137"/>
      <c r="D69" s="137"/>
      <c r="E69" s="979"/>
      <c r="F69" s="144"/>
      <c r="G69" s="144"/>
      <c r="H69" s="980"/>
      <c r="I69" s="980"/>
      <c r="M69" s="980"/>
      <c r="N69" s="980"/>
      <c r="R69" s="980"/>
      <c r="S69" s="980"/>
      <c r="W69" s="980"/>
      <c r="X69" s="980"/>
      <c r="AB69" s="980"/>
      <c r="AC69" s="980"/>
      <c r="AG69" s="980"/>
      <c r="AH69" s="980"/>
      <c r="AL69" s="980"/>
      <c r="AM69" s="980"/>
      <c r="AQ69" s="980"/>
      <c r="AR69" s="980"/>
      <c r="AV69" s="980"/>
      <c r="AW69" s="980"/>
      <c r="BA69" s="980"/>
      <c r="BB69" s="980"/>
      <c r="BF69" s="980"/>
      <c r="BG69" s="980"/>
      <c r="BJ69" s="981"/>
      <c r="BK69" s="980"/>
      <c r="BL69" s="980"/>
      <c r="BM69" s="980"/>
      <c r="BN69" s="980"/>
      <c r="BO69" s="980"/>
      <c r="BP69" s="980"/>
    </row>
    <row r="70" spans="1:68" s="136" customFormat="1">
      <c r="A70" s="839"/>
      <c r="B70" s="144"/>
      <c r="C70" s="137"/>
      <c r="D70" s="137"/>
      <c r="E70" s="979"/>
      <c r="F70" s="144"/>
      <c r="G70" s="144"/>
      <c r="H70" s="980"/>
      <c r="I70" s="980"/>
      <c r="M70" s="980"/>
      <c r="N70" s="980"/>
      <c r="R70" s="980"/>
      <c r="S70" s="980"/>
      <c r="W70" s="980"/>
      <c r="X70" s="980"/>
      <c r="AB70" s="980"/>
      <c r="AC70" s="980"/>
      <c r="AG70" s="980"/>
      <c r="AH70" s="980"/>
      <c r="AL70" s="980"/>
      <c r="AM70" s="980"/>
      <c r="AQ70" s="980"/>
      <c r="AR70" s="980"/>
      <c r="AV70" s="980"/>
      <c r="AW70" s="980"/>
      <c r="BA70" s="980"/>
      <c r="BB70" s="980"/>
      <c r="BF70" s="980"/>
      <c r="BG70" s="980"/>
      <c r="BJ70" s="981"/>
      <c r="BK70" s="980"/>
      <c r="BL70" s="980"/>
      <c r="BM70" s="980"/>
      <c r="BN70" s="980"/>
      <c r="BO70" s="980"/>
      <c r="BP70" s="980"/>
    </row>
    <row r="71" spans="1:68" s="136" customFormat="1">
      <c r="A71" s="839"/>
      <c r="B71" s="144"/>
      <c r="C71" s="137"/>
      <c r="D71" s="137"/>
      <c r="E71" s="979"/>
      <c r="F71" s="144"/>
      <c r="G71" s="144"/>
      <c r="H71" s="980"/>
      <c r="I71" s="980"/>
      <c r="M71" s="980"/>
      <c r="N71" s="980"/>
      <c r="R71" s="980"/>
      <c r="S71" s="980"/>
      <c r="W71" s="980"/>
      <c r="X71" s="980"/>
      <c r="AB71" s="980"/>
      <c r="AC71" s="980"/>
      <c r="AG71" s="980"/>
      <c r="AH71" s="980"/>
      <c r="AL71" s="980"/>
      <c r="AM71" s="980"/>
      <c r="AQ71" s="980"/>
      <c r="AR71" s="980"/>
      <c r="AV71" s="980"/>
      <c r="AW71" s="980"/>
      <c r="BA71" s="980"/>
      <c r="BB71" s="980"/>
      <c r="BF71" s="980"/>
      <c r="BG71" s="980"/>
      <c r="BJ71" s="981"/>
      <c r="BK71" s="980"/>
      <c r="BL71" s="980"/>
      <c r="BM71" s="980"/>
      <c r="BN71" s="980"/>
      <c r="BO71" s="980"/>
      <c r="BP71" s="980"/>
    </row>
    <row r="72" spans="1:68" s="136" customFormat="1">
      <c r="A72" s="839"/>
      <c r="B72" s="144"/>
      <c r="C72" s="137"/>
      <c r="D72" s="137"/>
      <c r="E72" s="979"/>
      <c r="F72" s="144"/>
      <c r="G72" s="144"/>
      <c r="H72" s="980"/>
      <c r="I72" s="980"/>
      <c r="M72" s="980"/>
      <c r="N72" s="980"/>
      <c r="R72" s="980"/>
      <c r="S72" s="980"/>
      <c r="W72" s="980"/>
      <c r="X72" s="980"/>
      <c r="AB72" s="980"/>
      <c r="AC72" s="980"/>
      <c r="AG72" s="980"/>
      <c r="AH72" s="980"/>
      <c r="AL72" s="980"/>
      <c r="AM72" s="980"/>
      <c r="AQ72" s="980"/>
      <c r="AR72" s="980"/>
      <c r="AV72" s="980"/>
      <c r="AW72" s="980"/>
      <c r="BA72" s="980"/>
      <c r="BB72" s="980"/>
      <c r="BF72" s="980"/>
      <c r="BG72" s="980"/>
      <c r="BJ72" s="981"/>
      <c r="BK72" s="980"/>
      <c r="BL72" s="980"/>
      <c r="BM72" s="980"/>
      <c r="BN72" s="980"/>
      <c r="BO72" s="980"/>
      <c r="BP72" s="980"/>
    </row>
    <row r="73" spans="1:68" s="136" customFormat="1">
      <c r="A73" s="839"/>
      <c r="B73" s="144"/>
      <c r="C73" s="137"/>
      <c r="D73" s="137"/>
      <c r="E73" s="979"/>
      <c r="F73" s="144"/>
      <c r="G73" s="144"/>
      <c r="H73" s="980"/>
      <c r="I73" s="980"/>
      <c r="M73" s="980"/>
      <c r="N73" s="980"/>
      <c r="R73" s="980"/>
      <c r="S73" s="980"/>
      <c r="W73" s="980"/>
      <c r="X73" s="980"/>
      <c r="AB73" s="980"/>
      <c r="AC73" s="980"/>
      <c r="AG73" s="980"/>
      <c r="AH73" s="980"/>
      <c r="AL73" s="980"/>
      <c r="AM73" s="980"/>
      <c r="AQ73" s="980"/>
      <c r="AR73" s="980"/>
      <c r="AV73" s="980"/>
      <c r="AW73" s="980"/>
      <c r="BA73" s="980"/>
      <c r="BB73" s="980"/>
      <c r="BF73" s="980"/>
      <c r="BG73" s="980"/>
      <c r="BJ73" s="981"/>
      <c r="BK73" s="980"/>
      <c r="BL73" s="980"/>
      <c r="BM73" s="980"/>
      <c r="BN73" s="980"/>
      <c r="BO73" s="980"/>
      <c r="BP73" s="980"/>
    </row>
    <row r="74" spans="1:68" s="136" customFormat="1">
      <c r="A74" s="839"/>
      <c r="B74" s="144"/>
      <c r="C74" s="137"/>
      <c r="D74" s="137"/>
      <c r="E74" s="979"/>
      <c r="F74" s="144"/>
      <c r="G74" s="144"/>
      <c r="H74" s="980"/>
      <c r="I74" s="980"/>
      <c r="M74" s="980"/>
      <c r="N74" s="980"/>
      <c r="R74" s="980"/>
      <c r="S74" s="980"/>
      <c r="W74" s="980"/>
      <c r="X74" s="980"/>
      <c r="AB74" s="980"/>
      <c r="AC74" s="980"/>
      <c r="AG74" s="980"/>
      <c r="AH74" s="980"/>
      <c r="AL74" s="980"/>
      <c r="AM74" s="980"/>
      <c r="AQ74" s="980"/>
      <c r="AR74" s="980"/>
      <c r="AV74" s="980"/>
      <c r="AW74" s="980"/>
      <c r="BA74" s="980"/>
      <c r="BB74" s="980"/>
      <c r="BF74" s="980"/>
      <c r="BG74" s="980"/>
      <c r="BJ74" s="981"/>
      <c r="BK74" s="980"/>
      <c r="BL74" s="980"/>
      <c r="BM74" s="980"/>
      <c r="BN74" s="980"/>
      <c r="BO74" s="980"/>
      <c r="BP74" s="980"/>
    </row>
    <row r="75" spans="1:68" s="136" customFormat="1">
      <c r="A75" s="839"/>
      <c r="B75" s="144"/>
      <c r="C75" s="137"/>
      <c r="D75" s="137"/>
      <c r="E75" s="979"/>
      <c r="F75" s="144"/>
      <c r="G75" s="144"/>
      <c r="H75" s="980"/>
      <c r="I75" s="980"/>
      <c r="M75" s="980"/>
      <c r="N75" s="980"/>
      <c r="R75" s="980"/>
      <c r="S75" s="980"/>
      <c r="W75" s="980"/>
      <c r="X75" s="980"/>
      <c r="AB75" s="980"/>
      <c r="AC75" s="980"/>
      <c r="AG75" s="980"/>
      <c r="AH75" s="980"/>
      <c r="AL75" s="980"/>
      <c r="AM75" s="980"/>
      <c r="AQ75" s="980"/>
      <c r="AR75" s="980"/>
      <c r="AV75" s="980"/>
      <c r="AW75" s="980"/>
      <c r="BA75" s="980"/>
      <c r="BB75" s="980"/>
      <c r="BF75" s="980"/>
      <c r="BG75" s="980"/>
      <c r="BJ75" s="981"/>
      <c r="BK75" s="980"/>
      <c r="BL75" s="980"/>
      <c r="BM75" s="980"/>
      <c r="BN75" s="980"/>
      <c r="BO75" s="980"/>
      <c r="BP75" s="980"/>
    </row>
    <row r="76" spans="1:68" s="136" customFormat="1">
      <c r="A76" s="839"/>
      <c r="B76" s="144"/>
      <c r="C76" s="137"/>
      <c r="D76" s="137"/>
      <c r="E76" s="979"/>
      <c r="F76" s="144"/>
      <c r="G76" s="144"/>
      <c r="H76" s="980"/>
      <c r="I76" s="980"/>
      <c r="M76" s="980"/>
      <c r="N76" s="980"/>
      <c r="R76" s="980"/>
      <c r="S76" s="980"/>
      <c r="W76" s="980"/>
      <c r="X76" s="980"/>
      <c r="AB76" s="980"/>
      <c r="AC76" s="980"/>
      <c r="AG76" s="980"/>
      <c r="AH76" s="980"/>
      <c r="AL76" s="980"/>
      <c r="AM76" s="980"/>
      <c r="AQ76" s="980"/>
      <c r="AR76" s="980"/>
      <c r="AV76" s="980"/>
      <c r="AW76" s="980"/>
      <c r="BA76" s="980"/>
      <c r="BB76" s="980"/>
      <c r="BF76" s="980"/>
      <c r="BG76" s="980"/>
      <c r="BJ76" s="981"/>
      <c r="BK76" s="980"/>
      <c r="BL76" s="980"/>
      <c r="BM76" s="980"/>
      <c r="BN76" s="980"/>
      <c r="BO76" s="980"/>
      <c r="BP76" s="980"/>
    </row>
    <row r="77" spans="1:68" s="136" customFormat="1">
      <c r="A77" s="839"/>
      <c r="B77" s="144"/>
      <c r="C77" s="137"/>
      <c r="D77" s="137"/>
      <c r="E77" s="979"/>
      <c r="F77" s="144"/>
      <c r="G77" s="144"/>
      <c r="H77" s="980"/>
      <c r="I77" s="980"/>
      <c r="M77" s="980"/>
      <c r="N77" s="980"/>
      <c r="R77" s="980"/>
      <c r="S77" s="980"/>
      <c r="W77" s="980"/>
      <c r="X77" s="980"/>
      <c r="AB77" s="980"/>
      <c r="AC77" s="980"/>
      <c r="AG77" s="980"/>
      <c r="AH77" s="980"/>
      <c r="AL77" s="980"/>
      <c r="AM77" s="980"/>
      <c r="AQ77" s="980"/>
      <c r="AR77" s="980"/>
      <c r="AV77" s="980"/>
      <c r="AW77" s="980"/>
      <c r="BA77" s="980"/>
      <c r="BB77" s="980"/>
      <c r="BF77" s="980"/>
      <c r="BG77" s="980"/>
      <c r="BJ77" s="981"/>
      <c r="BK77" s="980"/>
      <c r="BL77" s="980"/>
      <c r="BM77" s="980"/>
      <c r="BN77" s="980"/>
      <c r="BO77" s="980"/>
      <c r="BP77" s="980"/>
    </row>
    <row r="78" spans="1:68" s="136" customFormat="1">
      <c r="A78" s="839"/>
      <c r="B78" s="144"/>
      <c r="C78" s="137"/>
      <c r="D78" s="137"/>
      <c r="E78" s="979"/>
      <c r="F78" s="144"/>
      <c r="G78" s="144"/>
      <c r="H78" s="980"/>
      <c r="I78" s="980"/>
      <c r="M78" s="980"/>
      <c r="N78" s="980"/>
      <c r="R78" s="980"/>
      <c r="S78" s="980"/>
      <c r="W78" s="980"/>
      <c r="X78" s="980"/>
      <c r="AB78" s="980"/>
      <c r="AC78" s="980"/>
      <c r="AG78" s="980"/>
      <c r="AH78" s="980"/>
      <c r="AL78" s="980"/>
      <c r="AM78" s="980"/>
      <c r="AQ78" s="980"/>
      <c r="AR78" s="980"/>
      <c r="AV78" s="980"/>
      <c r="AW78" s="980"/>
      <c r="BA78" s="980"/>
      <c r="BB78" s="980"/>
      <c r="BF78" s="980"/>
      <c r="BG78" s="980"/>
      <c r="BJ78" s="981"/>
      <c r="BK78" s="980"/>
      <c r="BL78" s="980"/>
      <c r="BM78" s="980"/>
      <c r="BN78" s="980"/>
      <c r="BO78" s="980"/>
      <c r="BP78" s="980"/>
    </row>
    <row r="79" spans="1:68" s="136" customFormat="1">
      <c r="A79" s="839"/>
      <c r="B79" s="144"/>
      <c r="C79" s="137"/>
      <c r="D79" s="137"/>
      <c r="E79" s="979"/>
      <c r="F79" s="144"/>
      <c r="G79" s="144"/>
      <c r="H79" s="980"/>
      <c r="I79" s="980"/>
      <c r="M79" s="980"/>
      <c r="N79" s="980"/>
      <c r="R79" s="980"/>
      <c r="S79" s="980"/>
      <c r="W79" s="980"/>
      <c r="X79" s="980"/>
      <c r="AB79" s="980"/>
      <c r="AC79" s="980"/>
      <c r="AG79" s="980"/>
      <c r="AH79" s="980"/>
      <c r="AL79" s="980"/>
      <c r="AM79" s="980"/>
      <c r="AQ79" s="980"/>
      <c r="AR79" s="980"/>
      <c r="AV79" s="980"/>
      <c r="AW79" s="980"/>
      <c r="BA79" s="980"/>
      <c r="BB79" s="980"/>
      <c r="BF79" s="980"/>
      <c r="BG79" s="980"/>
      <c r="BJ79" s="981"/>
      <c r="BK79" s="980"/>
      <c r="BL79" s="980"/>
      <c r="BM79" s="980"/>
      <c r="BN79" s="980"/>
      <c r="BO79" s="980"/>
      <c r="BP79" s="980"/>
    </row>
    <row r="80" spans="1:68" s="136" customFormat="1">
      <c r="A80" s="839"/>
      <c r="B80" s="144"/>
      <c r="C80" s="137"/>
      <c r="D80" s="137"/>
      <c r="E80" s="979"/>
      <c r="F80" s="144"/>
      <c r="G80" s="144"/>
      <c r="H80" s="980"/>
      <c r="I80" s="980"/>
      <c r="M80" s="980"/>
      <c r="N80" s="980"/>
      <c r="R80" s="980"/>
      <c r="S80" s="980"/>
      <c r="W80" s="980"/>
      <c r="X80" s="980"/>
      <c r="AB80" s="980"/>
      <c r="AC80" s="980"/>
      <c r="AG80" s="980"/>
      <c r="AH80" s="980"/>
      <c r="AL80" s="980"/>
      <c r="AM80" s="980"/>
      <c r="AQ80" s="980"/>
      <c r="AR80" s="980"/>
      <c r="AV80" s="980"/>
      <c r="AW80" s="980"/>
      <c r="BA80" s="980"/>
      <c r="BB80" s="980"/>
      <c r="BF80" s="980"/>
      <c r="BG80" s="980"/>
      <c r="BJ80" s="981"/>
      <c r="BK80" s="980"/>
      <c r="BL80" s="980"/>
      <c r="BM80" s="980"/>
      <c r="BN80" s="980"/>
      <c r="BO80" s="980"/>
      <c r="BP80" s="980"/>
    </row>
    <row r="81" spans="1:68" s="136" customFormat="1">
      <c r="A81" s="839"/>
      <c r="B81" s="144"/>
      <c r="C81" s="137"/>
      <c r="D81" s="137"/>
      <c r="E81" s="979"/>
      <c r="F81" s="144"/>
      <c r="G81" s="144"/>
      <c r="H81" s="980"/>
      <c r="I81" s="980"/>
      <c r="M81" s="980"/>
      <c r="N81" s="980"/>
      <c r="R81" s="980"/>
      <c r="S81" s="980"/>
      <c r="W81" s="980"/>
      <c r="X81" s="980"/>
      <c r="AB81" s="980"/>
      <c r="AC81" s="980"/>
      <c r="AG81" s="980"/>
      <c r="AH81" s="980"/>
      <c r="AL81" s="980"/>
      <c r="AM81" s="980"/>
      <c r="AQ81" s="980"/>
      <c r="AR81" s="980"/>
      <c r="AV81" s="980"/>
      <c r="AW81" s="980"/>
      <c r="BA81" s="980"/>
      <c r="BB81" s="980"/>
      <c r="BF81" s="980"/>
      <c r="BG81" s="980"/>
      <c r="BJ81" s="981"/>
      <c r="BK81" s="980"/>
      <c r="BL81" s="980"/>
      <c r="BM81" s="980"/>
      <c r="BN81" s="980"/>
      <c r="BO81" s="980"/>
      <c r="BP81" s="980"/>
    </row>
    <row r="82" spans="1:68" s="136" customFormat="1">
      <c r="A82" s="839"/>
      <c r="B82" s="144"/>
      <c r="C82" s="137"/>
      <c r="D82" s="137"/>
      <c r="E82" s="979"/>
      <c r="F82" s="144"/>
      <c r="G82" s="144"/>
      <c r="H82" s="980"/>
      <c r="I82" s="980"/>
      <c r="M82" s="980"/>
      <c r="N82" s="980"/>
      <c r="R82" s="980"/>
      <c r="S82" s="980"/>
      <c r="W82" s="980"/>
      <c r="X82" s="980"/>
      <c r="AB82" s="980"/>
      <c r="AC82" s="980"/>
      <c r="AG82" s="980"/>
      <c r="AH82" s="980"/>
      <c r="AL82" s="980"/>
      <c r="AM82" s="980"/>
      <c r="AQ82" s="980"/>
      <c r="AR82" s="980"/>
      <c r="AV82" s="980"/>
      <c r="AW82" s="980"/>
      <c r="BA82" s="980"/>
      <c r="BB82" s="980"/>
      <c r="BF82" s="980"/>
      <c r="BG82" s="980"/>
      <c r="BJ82" s="981"/>
      <c r="BK82" s="980"/>
      <c r="BL82" s="980"/>
      <c r="BM82" s="980"/>
      <c r="BN82" s="980"/>
      <c r="BO82" s="980"/>
      <c r="BP82" s="980"/>
    </row>
    <row r="83" spans="1:68" s="136" customFormat="1">
      <c r="A83" s="839"/>
      <c r="B83" s="144"/>
      <c r="C83" s="137"/>
      <c r="D83" s="137"/>
      <c r="E83" s="979"/>
      <c r="F83" s="144"/>
      <c r="G83" s="144"/>
      <c r="H83" s="980"/>
      <c r="I83" s="980"/>
      <c r="M83" s="980"/>
      <c r="N83" s="980"/>
      <c r="R83" s="980"/>
      <c r="S83" s="980"/>
      <c r="W83" s="980"/>
      <c r="X83" s="980"/>
      <c r="AB83" s="980"/>
      <c r="AC83" s="980"/>
      <c r="AG83" s="980"/>
      <c r="AH83" s="980"/>
      <c r="AL83" s="980"/>
      <c r="AM83" s="980"/>
      <c r="AQ83" s="980"/>
      <c r="AR83" s="980"/>
      <c r="AV83" s="980"/>
      <c r="AW83" s="980"/>
      <c r="BA83" s="980"/>
      <c r="BB83" s="980"/>
      <c r="BF83" s="980"/>
      <c r="BG83" s="980"/>
      <c r="BJ83" s="981"/>
      <c r="BK83" s="980"/>
      <c r="BL83" s="980"/>
      <c r="BM83" s="980"/>
      <c r="BN83" s="980"/>
      <c r="BO83" s="980"/>
      <c r="BP83" s="980"/>
    </row>
    <row r="84" spans="1:68" s="136" customFormat="1">
      <c r="A84" s="839"/>
      <c r="B84" s="144"/>
      <c r="C84" s="137"/>
      <c r="D84" s="137"/>
      <c r="E84" s="979"/>
      <c r="F84" s="144"/>
      <c r="G84" s="144"/>
      <c r="H84" s="980"/>
      <c r="I84" s="980"/>
      <c r="M84" s="980"/>
      <c r="N84" s="980"/>
      <c r="R84" s="980"/>
      <c r="S84" s="980"/>
      <c r="W84" s="980"/>
      <c r="X84" s="980"/>
      <c r="AB84" s="980"/>
      <c r="AC84" s="980"/>
      <c r="AG84" s="980"/>
      <c r="AH84" s="980"/>
      <c r="AL84" s="980"/>
      <c r="AM84" s="980"/>
      <c r="AQ84" s="980"/>
      <c r="AR84" s="980"/>
      <c r="AV84" s="980"/>
      <c r="AW84" s="980"/>
      <c r="BA84" s="980"/>
      <c r="BB84" s="980"/>
      <c r="BF84" s="980"/>
      <c r="BG84" s="980"/>
      <c r="BJ84" s="981"/>
      <c r="BK84" s="980"/>
      <c r="BL84" s="980"/>
      <c r="BM84" s="980"/>
      <c r="BN84" s="980"/>
      <c r="BO84" s="980"/>
      <c r="BP84" s="980"/>
    </row>
    <row r="85" spans="1:68" s="136" customFormat="1">
      <c r="A85" s="839"/>
      <c r="B85" s="144"/>
      <c r="C85" s="137"/>
      <c r="D85" s="137"/>
      <c r="E85" s="979"/>
      <c r="F85" s="144"/>
      <c r="G85" s="144"/>
      <c r="H85" s="980"/>
      <c r="I85" s="980"/>
      <c r="M85" s="980"/>
      <c r="N85" s="980"/>
      <c r="R85" s="980"/>
      <c r="S85" s="980"/>
      <c r="W85" s="980"/>
      <c r="X85" s="980"/>
      <c r="AB85" s="980"/>
      <c r="AC85" s="980"/>
      <c r="AG85" s="980"/>
      <c r="AH85" s="980"/>
      <c r="AL85" s="980"/>
      <c r="AM85" s="980"/>
      <c r="AQ85" s="980"/>
      <c r="AR85" s="980"/>
      <c r="AV85" s="980"/>
      <c r="AW85" s="980"/>
      <c r="BA85" s="980"/>
      <c r="BB85" s="980"/>
      <c r="BF85" s="980"/>
      <c r="BG85" s="980"/>
      <c r="BJ85" s="981"/>
      <c r="BK85" s="980"/>
      <c r="BL85" s="980"/>
      <c r="BM85" s="980"/>
      <c r="BN85" s="980"/>
      <c r="BO85" s="980"/>
      <c r="BP85" s="980"/>
    </row>
    <row r="86" spans="1:68" s="136" customFormat="1">
      <c r="A86" s="839"/>
      <c r="B86" s="144"/>
      <c r="C86" s="137"/>
      <c r="D86" s="137"/>
      <c r="E86" s="979"/>
      <c r="F86" s="144"/>
      <c r="G86" s="144"/>
      <c r="H86" s="980"/>
      <c r="I86" s="980"/>
      <c r="M86" s="980"/>
      <c r="N86" s="980"/>
      <c r="R86" s="980"/>
      <c r="S86" s="980"/>
      <c r="W86" s="980"/>
      <c r="X86" s="980"/>
      <c r="AB86" s="980"/>
      <c r="AC86" s="980"/>
      <c r="AG86" s="980"/>
      <c r="AH86" s="980"/>
      <c r="AL86" s="980"/>
      <c r="AM86" s="980"/>
      <c r="AQ86" s="980"/>
      <c r="AR86" s="980"/>
      <c r="AV86" s="980"/>
      <c r="AW86" s="980"/>
      <c r="BA86" s="980"/>
      <c r="BB86" s="980"/>
      <c r="BF86" s="980"/>
      <c r="BG86" s="980"/>
      <c r="BJ86" s="981"/>
      <c r="BK86" s="980"/>
      <c r="BL86" s="980"/>
      <c r="BM86" s="980"/>
      <c r="BN86" s="980"/>
      <c r="BO86" s="980"/>
      <c r="BP86" s="980"/>
    </row>
    <row r="87" spans="1:68" s="136" customFormat="1">
      <c r="A87" s="839"/>
      <c r="B87" s="144"/>
      <c r="C87" s="137"/>
      <c r="D87" s="137"/>
      <c r="E87" s="979"/>
      <c r="F87" s="144"/>
      <c r="G87" s="144"/>
      <c r="H87" s="980"/>
      <c r="I87" s="980"/>
      <c r="M87" s="980"/>
      <c r="N87" s="980"/>
      <c r="R87" s="980"/>
      <c r="S87" s="980"/>
      <c r="W87" s="980"/>
      <c r="X87" s="980"/>
      <c r="AB87" s="980"/>
      <c r="AC87" s="980"/>
      <c r="AG87" s="980"/>
      <c r="AH87" s="980"/>
      <c r="AL87" s="980"/>
      <c r="AM87" s="980"/>
      <c r="AQ87" s="980"/>
      <c r="AR87" s="980"/>
      <c r="AV87" s="980"/>
      <c r="AW87" s="980"/>
      <c r="BA87" s="980"/>
      <c r="BB87" s="980"/>
      <c r="BF87" s="980"/>
      <c r="BG87" s="980"/>
      <c r="BJ87" s="981"/>
      <c r="BK87" s="980"/>
      <c r="BL87" s="980"/>
      <c r="BM87" s="980"/>
      <c r="BN87" s="980"/>
      <c r="BO87" s="980"/>
      <c r="BP87" s="980"/>
    </row>
    <row r="88" spans="1:68" s="136" customFormat="1">
      <c r="A88" s="839"/>
      <c r="B88" s="144"/>
      <c r="C88" s="137"/>
      <c r="D88" s="137"/>
      <c r="E88" s="979"/>
      <c r="F88" s="144"/>
      <c r="G88" s="144"/>
      <c r="H88" s="980"/>
      <c r="I88" s="980"/>
      <c r="M88" s="980"/>
      <c r="N88" s="980"/>
      <c r="R88" s="980"/>
      <c r="S88" s="980"/>
      <c r="W88" s="980"/>
      <c r="X88" s="980"/>
      <c r="AB88" s="980"/>
      <c r="AC88" s="980"/>
      <c r="AG88" s="980"/>
      <c r="AH88" s="980"/>
      <c r="AL88" s="980"/>
      <c r="AM88" s="980"/>
      <c r="AQ88" s="980"/>
      <c r="AR88" s="980"/>
      <c r="AV88" s="980"/>
      <c r="AW88" s="980"/>
      <c r="BA88" s="980"/>
      <c r="BB88" s="980"/>
      <c r="BF88" s="980"/>
      <c r="BG88" s="980"/>
      <c r="BJ88" s="981"/>
      <c r="BK88" s="980"/>
      <c r="BL88" s="980"/>
      <c r="BM88" s="980"/>
      <c r="BN88" s="980"/>
      <c r="BO88" s="980"/>
      <c r="BP88" s="980"/>
    </row>
    <row r="89" spans="1:68" s="136" customFormat="1">
      <c r="A89" s="839"/>
      <c r="B89" s="144"/>
      <c r="C89" s="137"/>
      <c r="D89" s="137"/>
      <c r="E89" s="979"/>
      <c r="F89" s="144"/>
      <c r="G89" s="144"/>
      <c r="H89" s="980"/>
      <c r="I89" s="980"/>
      <c r="M89" s="980"/>
      <c r="N89" s="980"/>
      <c r="R89" s="980"/>
      <c r="S89" s="980"/>
      <c r="W89" s="980"/>
      <c r="X89" s="980"/>
      <c r="AB89" s="980"/>
      <c r="AC89" s="980"/>
      <c r="AG89" s="980"/>
      <c r="AH89" s="980"/>
      <c r="AL89" s="980"/>
      <c r="AM89" s="980"/>
      <c r="AQ89" s="980"/>
      <c r="AR89" s="980"/>
      <c r="AV89" s="980"/>
      <c r="AW89" s="980"/>
      <c r="BA89" s="980"/>
      <c r="BB89" s="980"/>
      <c r="BF89" s="980"/>
      <c r="BG89" s="980"/>
      <c r="BJ89" s="981"/>
      <c r="BK89" s="980"/>
      <c r="BL89" s="980"/>
      <c r="BM89" s="980"/>
      <c r="BN89" s="980"/>
      <c r="BO89" s="980"/>
      <c r="BP89" s="980"/>
    </row>
    <row r="90" spans="1:68" s="136" customFormat="1">
      <c r="A90" s="839"/>
      <c r="B90" s="144"/>
      <c r="C90" s="137"/>
      <c r="D90" s="137"/>
      <c r="E90" s="979"/>
      <c r="F90" s="144"/>
      <c r="G90" s="144"/>
      <c r="H90" s="980"/>
      <c r="I90" s="980"/>
      <c r="M90" s="980"/>
      <c r="N90" s="980"/>
      <c r="R90" s="980"/>
      <c r="S90" s="980"/>
      <c r="W90" s="980"/>
      <c r="X90" s="980"/>
      <c r="AB90" s="980"/>
      <c r="AC90" s="980"/>
      <c r="AG90" s="980"/>
      <c r="AH90" s="980"/>
      <c r="AL90" s="980"/>
      <c r="AM90" s="980"/>
      <c r="AQ90" s="980"/>
      <c r="AR90" s="980"/>
      <c r="AV90" s="980"/>
      <c r="AW90" s="980"/>
      <c r="BA90" s="980"/>
      <c r="BB90" s="980"/>
      <c r="BF90" s="980"/>
      <c r="BG90" s="980"/>
      <c r="BJ90" s="981"/>
      <c r="BK90" s="980"/>
      <c r="BL90" s="980"/>
      <c r="BM90" s="980"/>
      <c r="BN90" s="980"/>
      <c r="BO90" s="980"/>
      <c r="BP90" s="980"/>
    </row>
    <row r="91" spans="1:68" s="136" customFormat="1">
      <c r="A91" s="839"/>
      <c r="B91" s="144"/>
      <c r="C91" s="137"/>
      <c r="D91" s="137"/>
      <c r="E91" s="979"/>
      <c r="F91" s="144"/>
      <c r="G91" s="144"/>
      <c r="H91" s="980"/>
      <c r="I91" s="980"/>
      <c r="M91" s="980"/>
      <c r="N91" s="980"/>
      <c r="R91" s="980"/>
      <c r="S91" s="980"/>
      <c r="W91" s="980"/>
      <c r="X91" s="980"/>
      <c r="AB91" s="980"/>
      <c r="AC91" s="980"/>
      <c r="AG91" s="980"/>
      <c r="AH91" s="980"/>
      <c r="AL91" s="980"/>
      <c r="AM91" s="980"/>
      <c r="AQ91" s="980"/>
      <c r="AR91" s="980"/>
      <c r="AV91" s="980"/>
      <c r="AW91" s="980"/>
      <c r="BA91" s="980"/>
      <c r="BB91" s="980"/>
      <c r="BF91" s="980"/>
      <c r="BG91" s="980"/>
      <c r="BJ91" s="981"/>
      <c r="BK91" s="980"/>
      <c r="BL91" s="980"/>
      <c r="BM91" s="980"/>
      <c r="BN91" s="980"/>
      <c r="BO91" s="980"/>
      <c r="BP91" s="980"/>
    </row>
    <row r="92" spans="1:68" s="136" customFormat="1">
      <c r="A92" s="839"/>
      <c r="B92" s="144"/>
      <c r="C92" s="137"/>
      <c r="D92" s="137"/>
      <c r="E92" s="979"/>
      <c r="F92" s="144"/>
      <c r="G92" s="144"/>
      <c r="H92" s="980"/>
      <c r="I92" s="980"/>
      <c r="M92" s="980"/>
      <c r="N92" s="980"/>
      <c r="R92" s="980"/>
      <c r="S92" s="980"/>
      <c r="W92" s="980"/>
      <c r="X92" s="980"/>
      <c r="AB92" s="980"/>
      <c r="AC92" s="980"/>
      <c r="AG92" s="980"/>
      <c r="AH92" s="980"/>
      <c r="AL92" s="980"/>
      <c r="AM92" s="980"/>
      <c r="AQ92" s="980"/>
      <c r="AR92" s="980"/>
      <c r="AV92" s="980"/>
      <c r="AW92" s="980"/>
      <c r="BA92" s="980"/>
      <c r="BB92" s="980"/>
      <c r="BF92" s="980"/>
      <c r="BG92" s="980"/>
      <c r="BJ92" s="981"/>
      <c r="BK92" s="980"/>
      <c r="BL92" s="980"/>
      <c r="BM92" s="980"/>
      <c r="BN92" s="980"/>
      <c r="BO92" s="980"/>
      <c r="BP92" s="980"/>
    </row>
    <row r="93" spans="1:68" s="136" customFormat="1">
      <c r="A93" s="839"/>
      <c r="B93" s="144"/>
      <c r="C93" s="137"/>
      <c r="D93" s="137"/>
      <c r="E93" s="979"/>
      <c r="F93" s="144"/>
      <c r="G93" s="144"/>
      <c r="H93" s="980"/>
      <c r="I93" s="980"/>
      <c r="M93" s="980"/>
      <c r="N93" s="980"/>
      <c r="R93" s="980"/>
      <c r="S93" s="980"/>
      <c r="W93" s="980"/>
      <c r="X93" s="980"/>
      <c r="AB93" s="980"/>
      <c r="AC93" s="980"/>
      <c r="AG93" s="980"/>
      <c r="AH93" s="980"/>
      <c r="AL93" s="980"/>
      <c r="AM93" s="980"/>
      <c r="AQ93" s="980"/>
      <c r="AR93" s="980"/>
      <c r="AV93" s="980"/>
      <c r="AW93" s="980"/>
      <c r="BA93" s="980"/>
      <c r="BB93" s="980"/>
      <c r="BF93" s="980"/>
      <c r="BG93" s="980"/>
      <c r="BJ93" s="981"/>
      <c r="BK93" s="980"/>
      <c r="BL93" s="980"/>
      <c r="BM93" s="980"/>
      <c r="BN93" s="980"/>
      <c r="BO93" s="980"/>
      <c r="BP93" s="980"/>
    </row>
    <row r="94" spans="1:68" s="136" customFormat="1">
      <c r="A94" s="839"/>
      <c r="B94" s="144"/>
      <c r="C94" s="137"/>
      <c r="D94" s="137"/>
      <c r="E94" s="979"/>
      <c r="F94" s="144"/>
      <c r="G94" s="144"/>
      <c r="H94" s="980"/>
      <c r="I94" s="980"/>
      <c r="M94" s="980"/>
      <c r="N94" s="980"/>
      <c r="R94" s="980"/>
      <c r="S94" s="980"/>
      <c r="W94" s="980"/>
      <c r="X94" s="980"/>
      <c r="AB94" s="980"/>
      <c r="AC94" s="980"/>
      <c r="AG94" s="980"/>
      <c r="AH94" s="980"/>
      <c r="AL94" s="980"/>
      <c r="AM94" s="980"/>
      <c r="AQ94" s="980"/>
      <c r="AR94" s="980"/>
      <c r="AV94" s="980"/>
      <c r="AW94" s="980"/>
      <c r="BA94" s="980"/>
      <c r="BB94" s="980"/>
      <c r="BF94" s="980"/>
      <c r="BG94" s="980"/>
      <c r="BJ94" s="981"/>
      <c r="BK94" s="980"/>
      <c r="BL94" s="980"/>
      <c r="BM94" s="980"/>
      <c r="BN94" s="980"/>
      <c r="BO94" s="980"/>
      <c r="BP94" s="980"/>
    </row>
    <row r="95" spans="1:68" s="136" customFormat="1">
      <c r="A95" s="839"/>
      <c r="B95" s="144"/>
      <c r="C95" s="137"/>
      <c r="D95" s="137"/>
      <c r="E95" s="979"/>
      <c r="F95" s="144"/>
      <c r="G95" s="144"/>
      <c r="H95" s="980"/>
      <c r="I95" s="980"/>
      <c r="M95" s="980"/>
      <c r="N95" s="980"/>
      <c r="R95" s="980"/>
      <c r="S95" s="980"/>
      <c r="W95" s="980"/>
      <c r="X95" s="980"/>
      <c r="AB95" s="980"/>
      <c r="AC95" s="980"/>
      <c r="AG95" s="980"/>
      <c r="AH95" s="980"/>
      <c r="AL95" s="980"/>
      <c r="AM95" s="980"/>
      <c r="AQ95" s="980"/>
      <c r="AR95" s="980"/>
      <c r="AV95" s="980"/>
      <c r="AW95" s="980"/>
      <c r="BA95" s="980"/>
      <c r="BB95" s="980"/>
      <c r="BF95" s="980"/>
      <c r="BG95" s="980"/>
      <c r="BJ95" s="981"/>
      <c r="BK95" s="980"/>
      <c r="BL95" s="980"/>
      <c r="BM95" s="980"/>
      <c r="BN95" s="980"/>
      <c r="BO95" s="980"/>
      <c r="BP95" s="980"/>
    </row>
    <row r="96" spans="1:68" s="136" customFormat="1">
      <c r="A96" s="839"/>
      <c r="B96" s="144"/>
      <c r="C96" s="137"/>
      <c r="D96" s="137"/>
      <c r="E96" s="979"/>
      <c r="F96" s="144"/>
      <c r="G96" s="144"/>
      <c r="H96" s="980"/>
      <c r="I96" s="980"/>
      <c r="M96" s="980"/>
      <c r="N96" s="980"/>
      <c r="R96" s="980"/>
      <c r="S96" s="980"/>
      <c r="W96" s="980"/>
      <c r="X96" s="980"/>
      <c r="AB96" s="980"/>
      <c r="AC96" s="980"/>
      <c r="AG96" s="980"/>
      <c r="AH96" s="980"/>
      <c r="AL96" s="980"/>
      <c r="AM96" s="980"/>
      <c r="AQ96" s="980"/>
      <c r="AR96" s="980"/>
      <c r="AV96" s="980"/>
      <c r="AW96" s="980"/>
      <c r="BA96" s="980"/>
      <c r="BB96" s="980"/>
      <c r="BF96" s="980"/>
      <c r="BG96" s="980"/>
      <c r="BJ96" s="981"/>
      <c r="BK96" s="980"/>
      <c r="BL96" s="980"/>
      <c r="BM96" s="980"/>
      <c r="BN96" s="980"/>
      <c r="BO96" s="980"/>
      <c r="BP96" s="980"/>
    </row>
    <row r="97" spans="1:68" s="136" customFormat="1">
      <c r="A97" s="839"/>
      <c r="B97" s="144"/>
      <c r="C97" s="137"/>
      <c r="D97" s="137"/>
      <c r="E97" s="979"/>
      <c r="F97" s="144"/>
      <c r="G97" s="144"/>
      <c r="H97" s="980"/>
      <c r="I97" s="980"/>
      <c r="M97" s="980"/>
      <c r="N97" s="980"/>
      <c r="R97" s="980"/>
      <c r="S97" s="980"/>
      <c r="W97" s="980"/>
      <c r="X97" s="980"/>
      <c r="AB97" s="980"/>
      <c r="AC97" s="980"/>
      <c r="AG97" s="980"/>
      <c r="AH97" s="980"/>
      <c r="AL97" s="980"/>
      <c r="AM97" s="980"/>
      <c r="AQ97" s="980"/>
      <c r="AR97" s="980"/>
      <c r="AV97" s="980"/>
      <c r="AW97" s="980"/>
      <c r="BA97" s="980"/>
      <c r="BB97" s="980"/>
      <c r="BF97" s="980"/>
      <c r="BG97" s="980"/>
      <c r="BJ97" s="981"/>
      <c r="BK97" s="980"/>
      <c r="BL97" s="980"/>
      <c r="BM97" s="980"/>
      <c r="BN97" s="980"/>
      <c r="BO97" s="980"/>
      <c r="BP97" s="980"/>
    </row>
    <row r="98" spans="1:68" s="136" customFormat="1">
      <c r="A98" s="839"/>
      <c r="B98" s="144"/>
      <c r="C98" s="137"/>
      <c r="D98" s="137"/>
      <c r="E98" s="979"/>
      <c r="F98" s="144"/>
      <c r="G98" s="144"/>
      <c r="H98" s="980"/>
      <c r="I98" s="980"/>
      <c r="M98" s="980"/>
      <c r="N98" s="980"/>
      <c r="R98" s="980"/>
      <c r="S98" s="980"/>
      <c r="W98" s="980"/>
      <c r="X98" s="980"/>
      <c r="AB98" s="980"/>
      <c r="AC98" s="980"/>
      <c r="AG98" s="980"/>
      <c r="AH98" s="980"/>
      <c r="AL98" s="980"/>
      <c r="AM98" s="980"/>
      <c r="AQ98" s="980"/>
      <c r="AR98" s="980"/>
      <c r="AV98" s="980"/>
      <c r="AW98" s="980"/>
      <c r="BA98" s="980"/>
      <c r="BB98" s="980"/>
      <c r="BF98" s="980"/>
      <c r="BG98" s="980"/>
      <c r="BJ98" s="981"/>
      <c r="BK98" s="980"/>
      <c r="BL98" s="980"/>
      <c r="BM98" s="980"/>
      <c r="BN98" s="980"/>
      <c r="BO98" s="980"/>
      <c r="BP98" s="980"/>
    </row>
    <row r="99" spans="1:68" s="136" customFormat="1">
      <c r="A99" s="839"/>
      <c r="B99" s="144"/>
      <c r="C99" s="137"/>
      <c r="D99" s="137"/>
      <c r="E99" s="979"/>
      <c r="F99" s="144"/>
      <c r="G99" s="144"/>
      <c r="H99" s="980"/>
      <c r="I99" s="980"/>
      <c r="M99" s="980"/>
      <c r="N99" s="980"/>
      <c r="R99" s="980"/>
      <c r="S99" s="980"/>
      <c r="W99" s="980"/>
      <c r="X99" s="980"/>
      <c r="AB99" s="980"/>
      <c r="AC99" s="980"/>
      <c r="AG99" s="980"/>
      <c r="AH99" s="980"/>
      <c r="AL99" s="980"/>
      <c r="AM99" s="980"/>
      <c r="AQ99" s="980"/>
      <c r="AR99" s="980"/>
      <c r="AV99" s="980"/>
      <c r="AW99" s="980"/>
      <c r="BA99" s="980"/>
      <c r="BB99" s="980"/>
      <c r="BF99" s="980"/>
      <c r="BG99" s="980"/>
      <c r="BJ99" s="981"/>
      <c r="BK99" s="980"/>
      <c r="BL99" s="980"/>
      <c r="BM99" s="980"/>
      <c r="BN99" s="980"/>
      <c r="BO99" s="980"/>
      <c r="BP99" s="980"/>
    </row>
    <row r="100" spans="1:68" s="136" customFormat="1">
      <c r="A100" s="839"/>
      <c r="B100" s="144"/>
      <c r="C100" s="137"/>
      <c r="D100" s="137"/>
      <c r="E100" s="979"/>
      <c r="F100" s="144"/>
      <c r="G100" s="144"/>
      <c r="H100" s="980"/>
      <c r="I100" s="980"/>
      <c r="M100" s="980"/>
      <c r="N100" s="980"/>
      <c r="R100" s="980"/>
      <c r="S100" s="980"/>
      <c r="W100" s="980"/>
      <c r="X100" s="980"/>
      <c r="AB100" s="980"/>
      <c r="AC100" s="980"/>
      <c r="AG100" s="980"/>
      <c r="AH100" s="980"/>
      <c r="AL100" s="980"/>
      <c r="AM100" s="980"/>
      <c r="AQ100" s="980"/>
      <c r="AR100" s="980"/>
      <c r="AV100" s="980"/>
      <c r="AW100" s="980"/>
      <c r="BA100" s="980"/>
      <c r="BB100" s="980"/>
      <c r="BF100" s="980"/>
      <c r="BG100" s="980"/>
      <c r="BJ100" s="981"/>
      <c r="BK100" s="980"/>
      <c r="BL100" s="980"/>
      <c r="BM100" s="980"/>
      <c r="BN100" s="980"/>
      <c r="BO100" s="980"/>
      <c r="BP100" s="980"/>
    </row>
    <row r="101" spans="1:68" s="136" customFormat="1">
      <c r="A101" s="839"/>
      <c r="B101" s="144"/>
      <c r="C101" s="137"/>
      <c r="D101" s="137"/>
      <c r="E101" s="979"/>
      <c r="F101" s="144"/>
      <c r="G101" s="144"/>
      <c r="H101" s="980"/>
      <c r="I101" s="980"/>
      <c r="M101" s="980"/>
      <c r="N101" s="980"/>
      <c r="R101" s="980"/>
      <c r="S101" s="980"/>
      <c r="W101" s="980"/>
      <c r="X101" s="980"/>
      <c r="AB101" s="980"/>
      <c r="AC101" s="980"/>
      <c r="AG101" s="980"/>
      <c r="AH101" s="980"/>
      <c r="AL101" s="980"/>
      <c r="AM101" s="980"/>
      <c r="AQ101" s="980"/>
      <c r="AR101" s="980"/>
      <c r="AV101" s="980"/>
      <c r="AW101" s="980"/>
      <c r="BA101" s="980"/>
      <c r="BB101" s="980"/>
      <c r="BF101" s="980"/>
      <c r="BG101" s="980"/>
      <c r="BJ101" s="981"/>
      <c r="BK101" s="980"/>
      <c r="BL101" s="980"/>
      <c r="BM101" s="980"/>
      <c r="BN101" s="980"/>
      <c r="BO101" s="980"/>
      <c r="BP101" s="980"/>
    </row>
    <row r="102" spans="1:68" s="136" customFormat="1">
      <c r="A102" s="839"/>
      <c r="B102" s="144"/>
      <c r="C102" s="137"/>
      <c r="D102" s="137"/>
      <c r="E102" s="979"/>
      <c r="F102" s="144"/>
      <c r="G102" s="144"/>
      <c r="H102" s="980"/>
      <c r="I102" s="980"/>
      <c r="M102" s="980"/>
      <c r="N102" s="980"/>
      <c r="R102" s="980"/>
      <c r="S102" s="980"/>
      <c r="W102" s="980"/>
      <c r="X102" s="980"/>
      <c r="AB102" s="980"/>
      <c r="AC102" s="980"/>
      <c r="AG102" s="980"/>
      <c r="AH102" s="980"/>
      <c r="AL102" s="980"/>
      <c r="AM102" s="980"/>
      <c r="AQ102" s="980"/>
      <c r="AR102" s="980"/>
      <c r="AV102" s="980"/>
      <c r="AW102" s="980"/>
      <c r="BA102" s="980"/>
      <c r="BB102" s="980"/>
      <c r="BF102" s="980"/>
      <c r="BG102" s="980"/>
      <c r="BJ102" s="981"/>
      <c r="BK102" s="980"/>
      <c r="BL102" s="980"/>
      <c r="BM102" s="980"/>
      <c r="BN102" s="980"/>
      <c r="BO102" s="980"/>
      <c r="BP102" s="980"/>
    </row>
    <row r="103" spans="1:68" s="136" customFormat="1">
      <c r="A103" s="839"/>
      <c r="B103" s="144"/>
      <c r="C103" s="137"/>
      <c r="D103" s="137"/>
      <c r="E103" s="979"/>
      <c r="F103" s="144"/>
      <c r="G103" s="144"/>
      <c r="H103" s="980"/>
      <c r="I103" s="980"/>
      <c r="M103" s="980"/>
      <c r="N103" s="980"/>
      <c r="R103" s="980"/>
      <c r="S103" s="980"/>
      <c r="W103" s="980"/>
      <c r="X103" s="980"/>
      <c r="AB103" s="980"/>
      <c r="AC103" s="980"/>
      <c r="AG103" s="980"/>
      <c r="AH103" s="980"/>
      <c r="AL103" s="980"/>
      <c r="AM103" s="980"/>
      <c r="AQ103" s="980"/>
      <c r="AR103" s="980"/>
      <c r="AV103" s="980"/>
      <c r="AW103" s="980"/>
      <c r="BA103" s="980"/>
      <c r="BB103" s="980"/>
      <c r="BF103" s="980"/>
      <c r="BG103" s="980"/>
      <c r="BJ103" s="981"/>
      <c r="BK103" s="980"/>
      <c r="BL103" s="980"/>
      <c r="BM103" s="980"/>
      <c r="BN103" s="980"/>
      <c r="BO103" s="980"/>
      <c r="BP103" s="980"/>
    </row>
    <row r="104" spans="1:68" s="136" customFormat="1">
      <c r="A104" s="839"/>
      <c r="B104" s="144"/>
      <c r="C104" s="137"/>
      <c r="D104" s="137"/>
      <c r="E104" s="979"/>
      <c r="F104" s="144"/>
      <c r="G104" s="144"/>
      <c r="H104" s="980"/>
      <c r="I104" s="980"/>
      <c r="M104" s="980"/>
      <c r="N104" s="980"/>
      <c r="R104" s="980"/>
      <c r="S104" s="980"/>
      <c r="W104" s="980"/>
      <c r="X104" s="980"/>
      <c r="AB104" s="980"/>
      <c r="AC104" s="980"/>
      <c r="AG104" s="980"/>
      <c r="AH104" s="980"/>
      <c r="AL104" s="980"/>
      <c r="AM104" s="980"/>
      <c r="AQ104" s="980"/>
      <c r="AR104" s="980"/>
      <c r="AV104" s="980"/>
      <c r="AW104" s="980"/>
      <c r="BA104" s="980"/>
      <c r="BB104" s="980"/>
      <c r="BF104" s="980"/>
      <c r="BG104" s="980"/>
      <c r="BJ104" s="981"/>
      <c r="BK104" s="980"/>
      <c r="BL104" s="980"/>
      <c r="BM104" s="980"/>
      <c r="BN104" s="980"/>
      <c r="BO104" s="980"/>
      <c r="BP104" s="980"/>
    </row>
    <row r="105" spans="1:68" s="136" customFormat="1">
      <c r="A105" s="839"/>
      <c r="B105" s="144"/>
      <c r="C105" s="137"/>
      <c r="D105" s="137"/>
      <c r="E105" s="979"/>
      <c r="F105" s="144"/>
      <c r="G105" s="144"/>
      <c r="H105" s="980"/>
      <c r="I105" s="980"/>
      <c r="M105" s="980"/>
      <c r="N105" s="980"/>
      <c r="R105" s="980"/>
      <c r="S105" s="980"/>
      <c r="W105" s="980"/>
      <c r="X105" s="980"/>
      <c r="AB105" s="980"/>
      <c r="AC105" s="980"/>
      <c r="AG105" s="980"/>
      <c r="AH105" s="980"/>
      <c r="AL105" s="980"/>
      <c r="AM105" s="980"/>
      <c r="AQ105" s="980"/>
      <c r="AR105" s="980"/>
      <c r="AV105" s="980"/>
      <c r="AW105" s="980"/>
      <c r="BA105" s="980"/>
      <c r="BB105" s="980"/>
      <c r="BF105" s="980"/>
      <c r="BG105" s="980"/>
      <c r="BJ105" s="981"/>
      <c r="BK105" s="980"/>
      <c r="BL105" s="980"/>
      <c r="BM105" s="980"/>
      <c r="BN105" s="980"/>
      <c r="BO105" s="980"/>
      <c r="BP105" s="980"/>
    </row>
    <row r="106" spans="1:68" s="136" customFormat="1">
      <c r="A106" s="839"/>
      <c r="B106" s="144"/>
      <c r="C106" s="137"/>
      <c r="D106" s="137"/>
      <c r="E106" s="979"/>
      <c r="F106" s="144"/>
      <c r="G106" s="144"/>
      <c r="H106" s="980"/>
      <c r="I106" s="980"/>
      <c r="M106" s="980"/>
      <c r="N106" s="980"/>
      <c r="R106" s="980"/>
      <c r="S106" s="980"/>
      <c r="W106" s="980"/>
      <c r="X106" s="980"/>
      <c r="AB106" s="980"/>
      <c r="AC106" s="980"/>
      <c r="AG106" s="980"/>
      <c r="AH106" s="980"/>
      <c r="AL106" s="980"/>
      <c r="AM106" s="980"/>
      <c r="AQ106" s="980"/>
      <c r="AR106" s="980"/>
      <c r="AV106" s="980"/>
      <c r="AW106" s="980"/>
      <c r="BA106" s="980"/>
      <c r="BB106" s="980"/>
      <c r="BF106" s="980"/>
      <c r="BG106" s="980"/>
      <c r="BJ106" s="981"/>
      <c r="BK106" s="980"/>
      <c r="BL106" s="980"/>
      <c r="BM106" s="980"/>
      <c r="BN106" s="980"/>
      <c r="BO106" s="980"/>
      <c r="BP106" s="980"/>
    </row>
    <row r="107" spans="1:68" s="136" customFormat="1">
      <c r="A107" s="839"/>
      <c r="B107" s="144"/>
      <c r="C107" s="137"/>
      <c r="D107" s="137"/>
      <c r="E107" s="979"/>
      <c r="F107" s="144"/>
      <c r="G107" s="144"/>
      <c r="H107" s="980"/>
      <c r="I107" s="980"/>
      <c r="M107" s="980"/>
      <c r="N107" s="980"/>
      <c r="R107" s="980"/>
      <c r="S107" s="980"/>
      <c r="W107" s="980"/>
      <c r="X107" s="980"/>
      <c r="AB107" s="980"/>
      <c r="AC107" s="980"/>
      <c r="AG107" s="980"/>
      <c r="AH107" s="980"/>
      <c r="AL107" s="980"/>
      <c r="AM107" s="980"/>
      <c r="AQ107" s="980"/>
      <c r="AR107" s="980"/>
      <c r="AV107" s="980"/>
      <c r="AW107" s="980"/>
      <c r="BA107" s="980"/>
      <c r="BB107" s="980"/>
      <c r="BF107" s="980"/>
      <c r="BG107" s="980"/>
      <c r="BJ107" s="981"/>
      <c r="BK107" s="980"/>
      <c r="BL107" s="980"/>
      <c r="BM107" s="980"/>
      <c r="BN107" s="980"/>
      <c r="BO107" s="980"/>
      <c r="BP107" s="980"/>
    </row>
    <row r="108" spans="1:68" s="136" customFormat="1">
      <c r="A108" s="839"/>
      <c r="B108" s="144"/>
      <c r="C108" s="137"/>
      <c r="D108" s="137"/>
      <c r="E108" s="979"/>
      <c r="F108" s="144"/>
      <c r="G108" s="144"/>
      <c r="H108" s="980"/>
      <c r="I108" s="980"/>
      <c r="M108" s="980"/>
      <c r="N108" s="980"/>
      <c r="R108" s="980"/>
      <c r="S108" s="980"/>
      <c r="W108" s="980"/>
      <c r="X108" s="980"/>
      <c r="AB108" s="980"/>
      <c r="AC108" s="980"/>
      <c r="AG108" s="980"/>
      <c r="AH108" s="980"/>
      <c r="AL108" s="980"/>
      <c r="AM108" s="980"/>
      <c r="AQ108" s="980"/>
      <c r="AR108" s="980"/>
      <c r="AV108" s="980"/>
      <c r="AW108" s="980"/>
      <c r="BA108" s="980"/>
      <c r="BB108" s="980"/>
      <c r="BF108" s="980"/>
      <c r="BG108" s="980"/>
      <c r="BJ108" s="981"/>
      <c r="BK108" s="980"/>
      <c r="BL108" s="980"/>
      <c r="BM108" s="980"/>
      <c r="BN108" s="980"/>
      <c r="BO108" s="980"/>
      <c r="BP108" s="980"/>
    </row>
    <row r="109" spans="1:68" s="136" customFormat="1">
      <c r="A109" s="839"/>
      <c r="B109" s="144"/>
      <c r="C109" s="137"/>
      <c r="D109" s="137"/>
      <c r="E109" s="979"/>
      <c r="F109" s="144"/>
      <c r="G109" s="144"/>
      <c r="H109" s="980"/>
      <c r="I109" s="980"/>
      <c r="M109" s="980"/>
      <c r="N109" s="980"/>
      <c r="R109" s="980"/>
      <c r="S109" s="980"/>
      <c r="W109" s="980"/>
      <c r="X109" s="980"/>
      <c r="AB109" s="980"/>
      <c r="AC109" s="980"/>
      <c r="AG109" s="980"/>
      <c r="AH109" s="980"/>
      <c r="AL109" s="980"/>
      <c r="AM109" s="980"/>
      <c r="AQ109" s="980"/>
      <c r="AR109" s="980"/>
      <c r="AV109" s="980"/>
      <c r="AW109" s="980"/>
      <c r="BA109" s="980"/>
      <c r="BB109" s="980"/>
      <c r="BF109" s="980"/>
      <c r="BG109" s="980"/>
      <c r="BJ109" s="981"/>
      <c r="BK109" s="980"/>
      <c r="BL109" s="980"/>
      <c r="BM109" s="980"/>
      <c r="BN109" s="980"/>
      <c r="BO109" s="980"/>
      <c r="BP109" s="980"/>
    </row>
    <row r="110" spans="1:68" s="136" customFormat="1">
      <c r="A110" s="839"/>
      <c r="B110" s="144"/>
      <c r="C110" s="137"/>
      <c r="D110" s="137"/>
      <c r="E110" s="979"/>
      <c r="F110" s="144"/>
      <c r="G110" s="144"/>
      <c r="H110" s="980"/>
      <c r="I110" s="980"/>
      <c r="M110" s="980"/>
      <c r="N110" s="980"/>
      <c r="R110" s="980"/>
      <c r="S110" s="980"/>
      <c r="W110" s="980"/>
      <c r="X110" s="980"/>
      <c r="AB110" s="980"/>
      <c r="AC110" s="980"/>
      <c r="AG110" s="980"/>
      <c r="AH110" s="980"/>
      <c r="AL110" s="980"/>
      <c r="AM110" s="980"/>
      <c r="AQ110" s="980"/>
      <c r="AR110" s="980"/>
      <c r="AV110" s="980"/>
      <c r="AW110" s="980"/>
      <c r="BA110" s="980"/>
      <c r="BB110" s="980"/>
      <c r="BF110" s="980"/>
      <c r="BG110" s="980"/>
      <c r="BJ110" s="981"/>
      <c r="BK110" s="980"/>
      <c r="BL110" s="980"/>
      <c r="BM110" s="980"/>
      <c r="BN110" s="980"/>
      <c r="BO110" s="980"/>
      <c r="BP110" s="980"/>
    </row>
    <row r="111" spans="1:68" s="136" customFormat="1">
      <c r="A111" s="839"/>
      <c r="B111" s="144"/>
      <c r="C111" s="137"/>
      <c r="D111" s="137"/>
      <c r="E111" s="979"/>
      <c r="F111" s="144"/>
      <c r="G111" s="144"/>
      <c r="H111" s="980"/>
      <c r="I111" s="980"/>
      <c r="M111" s="980"/>
      <c r="N111" s="980"/>
      <c r="R111" s="980"/>
      <c r="S111" s="980"/>
      <c r="W111" s="980"/>
      <c r="X111" s="980"/>
      <c r="AB111" s="980"/>
      <c r="AC111" s="980"/>
      <c r="AG111" s="980"/>
      <c r="AH111" s="980"/>
      <c r="AL111" s="980"/>
      <c r="AM111" s="980"/>
      <c r="AQ111" s="980"/>
      <c r="AR111" s="980"/>
      <c r="AV111" s="980"/>
      <c r="AW111" s="980"/>
      <c r="BA111" s="980"/>
      <c r="BB111" s="980"/>
      <c r="BF111" s="980"/>
      <c r="BG111" s="980"/>
      <c r="BJ111" s="981"/>
      <c r="BK111" s="980"/>
      <c r="BL111" s="980"/>
      <c r="BM111" s="980"/>
      <c r="BN111" s="980"/>
      <c r="BO111" s="980"/>
      <c r="BP111" s="980"/>
    </row>
    <row r="112" spans="1:68" s="136" customFormat="1">
      <c r="A112" s="839"/>
      <c r="B112" s="144"/>
      <c r="C112" s="137"/>
      <c r="D112" s="137"/>
      <c r="E112" s="979"/>
      <c r="F112" s="144"/>
      <c r="G112" s="144"/>
      <c r="H112" s="980"/>
      <c r="I112" s="980"/>
      <c r="M112" s="980"/>
      <c r="N112" s="980"/>
      <c r="R112" s="980"/>
      <c r="S112" s="980"/>
      <c r="W112" s="980"/>
      <c r="X112" s="980"/>
      <c r="AB112" s="980"/>
      <c r="AC112" s="980"/>
      <c r="AG112" s="980"/>
      <c r="AH112" s="980"/>
      <c r="AL112" s="980"/>
      <c r="AM112" s="980"/>
      <c r="AQ112" s="980"/>
      <c r="AR112" s="980"/>
      <c r="AV112" s="980"/>
      <c r="AW112" s="980"/>
      <c r="BA112" s="980"/>
      <c r="BB112" s="980"/>
      <c r="BF112" s="980"/>
      <c r="BG112" s="980"/>
      <c r="BJ112" s="981"/>
      <c r="BK112" s="980"/>
      <c r="BL112" s="980"/>
      <c r="BM112" s="980"/>
      <c r="BN112" s="980"/>
      <c r="BO112" s="980"/>
      <c r="BP112" s="980"/>
    </row>
    <row r="113" spans="1:68" s="136" customFormat="1">
      <c r="A113" s="839"/>
      <c r="B113" s="144"/>
      <c r="C113" s="137"/>
      <c r="D113" s="137"/>
      <c r="E113" s="979"/>
      <c r="F113" s="144"/>
      <c r="G113" s="144"/>
      <c r="H113" s="980"/>
      <c r="I113" s="980"/>
      <c r="M113" s="980"/>
      <c r="N113" s="980"/>
      <c r="R113" s="980"/>
      <c r="S113" s="980"/>
      <c r="W113" s="980"/>
      <c r="X113" s="980"/>
      <c r="AB113" s="980"/>
      <c r="AC113" s="980"/>
      <c r="AG113" s="980"/>
      <c r="AH113" s="980"/>
      <c r="AL113" s="980"/>
      <c r="AM113" s="980"/>
      <c r="AQ113" s="980"/>
      <c r="AR113" s="980"/>
      <c r="AV113" s="980"/>
      <c r="AW113" s="980"/>
      <c r="BA113" s="980"/>
      <c r="BB113" s="980"/>
      <c r="BF113" s="980"/>
      <c r="BG113" s="980"/>
      <c r="BJ113" s="981"/>
      <c r="BK113" s="980"/>
      <c r="BL113" s="980"/>
      <c r="BM113" s="980"/>
      <c r="BN113" s="980"/>
      <c r="BO113" s="980"/>
      <c r="BP113" s="980"/>
    </row>
    <row r="114" spans="1:68" s="136" customFormat="1">
      <c r="A114" s="839"/>
      <c r="B114" s="144"/>
      <c r="C114" s="137"/>
      <c r="D114" s="137"/>
      <c r="E114" s="979"/>
      <c r="F114" s="144"/>
      <c r="G114" s="144"/>
      <c r="H114" s="980"/>
      <c r="I114" s="980"/>
      <c r="M114" s="980"/>
      <c r="N114" s="980"/>
      <c r="R114" s="980"/>
      <c r="S114" s="980"/>
      <c r="W114" s="980"/>
      <c r="X114" s="980"/>
      <c r="AB114" s="980"/>
      <c r="AC114" s="980"/>
      <c r="AG114" s="980"/>
      <c r="AH114" s="980"/>
      <c r="AL114" s="980"/>
      <c r="AM114" s="980"/>
      <c r="AQ114" s="980"/>
      <c r="AR114" s="980"/>
      <c r="AV114" s="980"/>
      <c r="AW114" s="980"/>
      <c r="BA114" s="980"/>
      <c r="BB114" s="980"/>
      <c r="BF114" s="980"/>
      <c r="BG114" s="980"/>
      <c r="BJ114" s="981"/>
      <c r="BK114" s="980"/>
      <c r="BL114" s="980"/>
      <c r="BM114" s="980"/>
      <c r="BN114" s="980"/>
      <c r="BO114" s="980"/>
      <c r="BP114" s="980"/>
    </row>
    <row r="115" spans="1:68" s="136" customFormat="1">
      <c r="A115" s="839"/>
      <c r="B115" s="144"/>
      <c r="C115" s="137"/>
      <c r="D115" s="137"/>
      <c r="E115" s="979"/>
      <c r="F115" s="144"/>
      <c r="G115" s="144"/>
      <c r="H115" s="980"/>
      <c r="I115" s="980"/>
      <c r="M115" s="980"/>
      <c r="N115" s="980"/>
      <c r="R115" s="980"/>
      <c r="S115" s="980"/>
      <c r="W115" s="980"/>
      <c r="X115" s="980"/>
      <c r="AB115" s="980"/>
      <c r="AC115" s="980"/>
      <c r="AG115" s="980"/>
      <c r="AH115" s="980"/>
      <c r="AL115" s="980"/>
      <c r="AM115" s="980"/>
      <c r="AQ115" s="980"/>
      <c r="AR115" s="980"/>
      <c r="AV115" s="980"/>
      <c r="AW115" s="980"/>
      <c r="BA115" s="980"/>
      <c r="BB115" s="980"/>
      <c r="BF115" s="980"/>
      <c r="BG115" s="980"/>
      <c r="BJ115" s="981"/>
      <c r="BK115" s="980"/>
      <c r="BL115" s="980"/>
      <c r="BM115" s="980"/>
      <c r="BN115" s="980"/>
      <c r="BO115" s="980"/>
      <c r="BP115" s="980"/>
    </row>
    <row r="116" spans="1:68" s="136" customFormat="1">
      <c r="A116" s="839"/>
      <c r="B116" s="144"/>
      <c r="C116" s="137"/>
      <c r="D116" s="137"/>
      <c r="E116" s="979"/>
      <c r="F116" s="144"/>
      <c r="G116" s="144"/>
      <c r="H116" s="980"/>
      <c r="I116" s="980"/>
      <c r="M116" s="980"/>
      <c r="N116" s="980"/>
      <c r="R116" s="980"/>
      <c r="S116" s="980"/>
      <c r="W116" s="980"/>
      <c r="X116" s="980"/>
      <c r="AB116" s="980"/>
      <c r="AC116" s="980"/>
      <c r="AG116" s="980"/>
      <c r="AH116" s="980"/>
      <c r="AL116" s="980"/>
      <c r="AM116" s="980"/>
      <c r="AQ116" s="980"/>
      <c r="AR116" s="980"/>
      <c r="AV116" s="980"/>
      <c r="AW116" s="980"/>
      <c r="BA116" s="980"/>
      <c r="BB116" s="980"/>
      <c r="BF116" s="980"/>
      <c r="BG116" s="980"/>
      <c r="BJ116" s="981"/>
      <c r="BK116" s="980"/>
      <c r="BL116" s="980"/>
      <c r="BM116" s="980"/>
      <c r="BN116" s="980"/>
      <c r="BO116" s="980"/>
      <c r="BP116" s="980"/>
    </row>
    <row r="117" spans="1:68" s="136" customFormat="1">
      <c r="A117" s="839"/>
      <c r="B117" s="144"/>
      <c r="C117" s="137"/>
      <c r="D117" s="137"/>
      <c r="E117" s="979"/>
      <c r="F117" s="144"/>
      <c r="G117" s="144"/>
      <c r="H117" s="980"/>
      <c r="I117" s="980"/>
      <c r="M117" s="980"/>
      <c r="N117" s="980"/>
      <c r="R117" s="980"/>
      <c r="S117" s="980"/>
      <c r="W117" s="980"/>
      <c r="X117" s="980"/>
      <c r="AB117" s="980"/>
      <c r="AC117" s="980"/>
      <c r="AG117" s="980"/>
      <c r="AH117" s="980"/>
      <c r="AL117" s="980"/>
      <c r="AM117" s="980"/>
      <c r="AQ117" s="980"/>
      <c r="AR117" s="980"/>
      <c r="AV117" s="980"/>
      <c r="AW117" s="980"/>
      <c r="BA117" s="980"/>
      <c r="BB117" s="980"/>
      <c r="BF117" s="980"/>
      <c r="BG117" s="980"/>
      <c r="BJ117" s="981"/>
      <c r="BK117" s="980"/>
      <c r="BL117" s="980"/>
      <c r="BM117" s="980"/>
      <c r="BN117" s="980"/>
      <c r="BO117" s="980"/>
      <c r="BP117" s="980"/>
    </row>
    <row r="118" spans="1:68" s="136" customFormat="1">
      <c r="A118" s="839"/>
      <c r="B118" s="144"/>
      <c r="C118" s="137"/>
      <c r="D118" s="137"/>
      <c r="E118" s="979"/>
      <c r="F118" s="144"/>
      <c r="G118" s="144"/>
      <c r="H118" s="980"/>
      <c r="I118" s="980"/>
      <c r="M118" s="980"/>
      <c r="N118" s="980"/>
      <c r="R118" s="980"/>
      <c r="S118" s="980"/>
      <c r="W118" s="980"/>
      <c r="X118" s="980"/>
      <c r="AB118" s="980"/>
      <c r="AC118" s="980"/>
      <c r="AG118" s="980"/>
      <c r="AH118" s="980"/>
      <c r="AL118" s="980"/>
      <c r="AM118" s="980"/>
      <c r="AQ118" s="980"/>
      <c r="AR118" s="980"/>
      <c r="AV118" s="980"/>
      <c r="AW118" s="980"/>
      <c r="BA118" s="980"/>
      <c r="BB118" s="980"/>
      <c r="BF118" s="980"/>
      <c r="BG118" s="980"/>
      <c r="BJ118" s="981"/>
      <c r="BK118" s="980"/>
      <c r="BL118" s="980"/>
      <c r="BM118" s="980"/>
      <c r="BN118" s="980"/>
      <c r="BO118" s="980"/>
      <c r="BP118" s="980"/>
    </row>
    <row r="119" spans="1:68" s="136" customFormat="1">
      <c r="A119" s="839"/>
      <c r="B119" s="144"/>
      <c r="C119" s="137"/>
      <c r="D119" s="137"/>
      <c r="E119" s="979"/>
      <c r="F119" s="144"/>
      <c r="G119" s="144"/>
      <c r="H119" s="980"/>
      <c r="I119" s="980"/>
      <c r="M119" s="980"/>
      <c r="N119" s="980"/>
      <c r="R119" s="980"/>
      <c r="S119" s="980"/>
      <c r="W119" s="980"/>
      <c r="X119" s="980"/>
      <c r="AB119" s="980"/>
      <c r="AC119" s="980"/>
      <c r="AG119" s="980"/>
      <c r="AH119" s="980"/>
      <c r="AL119" s="980"/>
      <c r="AM119" s="980"/>
      <c r="AQ119" s="980"/>
      <c r="AR119" s="980"/>
      <c r="AV119" s="980"/>
      <c r="AW119" s="980"/>
      <c r="BA119" s="980"/>
      <c r="BB119" s="980"/>
      <c r="BF119" s="980"/>
      <c r="BG119" s="980"/>
      <c r="BJ119" s="981"/>
      <c r="BK119" s="980"/>
      <c r="BL119" s="980"/>
      <c r="BM119" s="980"/>
      <c r="BN119" s="980"/>
      <c r="BO119" s="980"/>
      <c r="BP119" s="980"/>
    </row>
    <row r="120" spans="1:68" s="136" customFormat="1">
      <c r="A120" s="839"/>
      <c r="B120" s="144"/>
      <c r="C120" s="137"/>
      <c r="D120" s="137"/>
      <c r="E120" s="979"/>
      <c r="F120" s="144"/>
      <c r="G120" s="144"/>
      <c r="H120" s="980"/>
      <c r="I120" s="980"/>
      <c r="M120" s="980"/>
      <c r="N120" s="980"/>
      <c r="R120" s="980"/>
      <c r="S120" s="980"/>
      <c r="W120" s="980"/>
      <c r="X120" s="980"/>
      <c r="AB120" s="980"/>
      <c r="AC120" s="980"/>
      <c r="AG120" s="980"/>
      <c r="AH120" s="980"/>
      <c r="AL120" s="980"/>
      <c r="AM120" s="980"/>
      <c r="AQ120" s="980"/>
      <c r="AR120" s="980"/>
      <c r="AV120" s="980"/>
      <c r="AW120" s="980"/>
      <c r="BA120" s="980"/>
      <c r="BB120" s="980"/>
      <c r="BF120" s="980"/>
      <c r="BG120" s="980"/>
      <c r="BJ120" s="981"/>
      <c r="BK120" s="980"/>
      <c r="BL120" s="980"/>
      <c r="BM120" s="980"/>
      <c r="BN120" s="980"/>
      <c r="BO120" s="980"/>
      <c r="BP120" s="980"/>
    </row>
    <row r="121" spans="1:68" s="136" customFormat="1">
      <c r="A121" s="839"/>
      <c r="B121" s="144"/>
      <c r="C121" s="137"/>
      <c r="D121" s="137"/>
      <c r="E121" s="979"/>
      <c r="F121" s="144"/>
      <c r="G121" s="144"/>
      <c r="H121" s="980"/>
      <c r="I121" s="980"/>
      <c r="M121" s="980"/>
      <c r="N121" s="980"/>
      <c r="R121" s="980"/>
      <c r="S121" s="980"/>
      <c r="W121" s="980"/>
      <c r="X121" s="980"/>
      <c r="AB121" s="980"/>
      <c r="AC121" s="980"/>
      <c r="AG121" s="980"/>
      <c r="AH121" s="980"/>
      <c r="AL121" s="980"/>
      <c r="AM121" s="980"/>
      <c r="AQ121" s="980"/>
      <c r="AR121" s="980"/>
      <c r="AV121" s="980"/>
      <c r="AW121" s="980"/>
      <c r="BA121" s="980"/>
      <c r="BB121" s="980"/>
      <c r="BF121" s="980"/>
      <c r="BG121" s="980"/>
      <c r="BJ121" s="981"/>
      <c r="BK121" s="980"/>
      <c r="BL121" s="980"/>
      <c r="BM121" s="980"/>
      <c r="BN121" s="980"/>
      <c r="BO121" s="980"/>
      <c r="BP121" s="980"/>
    </row>
    <row r="122" spans="1:68" s="136" customFormat="1">
      <c r="A122" s="839"/>
      <c r="B122" s="144"/>
      <c r="C122" s="137"/>
      <c r="D122" s="137"/>
      <c r="E122" s="979"/>
      <c r="F122" s="144"/>
      <c r="G122" s="144"/>
      <c r="H122" s="980"/>
      <c r="I122" s="980"/>
      <c r="M122" s="980"/>
      <c r="N122" s="980"/>
      <c r="R122" s="980"/>
      <c r="S122" s="980"/>
      <c r="W122" s="980"/>
      <c r="X122" s="980"/>
      <c r="AB122" s="980"/>
      <c r="AC122" s="980"/>
      <c r="AG122" s="980"/>
      <c r="AH122" s="980"/>
      <c r="AL122" s="980"/>
      <c r="AM122" s="980"/>
      <c r="AQ122" s="980"/>
      <c r="AR122" s="980"/>
      <c r="AV122" s="980"/>
      <c r="AW122" s="980"/>
      <c r="BA122" s="980"/>
      <c r="BB122" s="980"/>
      <c r="BF122" s="980"/>
      <c r="BG122" s="980"/>
      <c r="BJ122" s="981"/>
      <c r="BK122" s="980"/>
      <c r="BL122" s="980"/>
      <c r="BM122" s="980"/>
      <c r="BN122" s="980"/>
      <c r="BO122" s="980"/>
      <c r="BP122" s="980"/>
    </row>
    <row r="123" spans="1:68" s="136" customFormat="1">
      <c r="A123" s="839"/>
      <c r="B123" s="144"/>
      <c r="C123" s="137"/>
      <c r="D123" s="137"/>
      <c r="E123" s="979"/>
      <c r="F123" s="144"/>
      <c r="G123" s="144"/>
      <c r="H123" s="980"/>
      <c r="I123" s="980"/>
      <c r="M123" s="980"/>
      <c r="N123" s="980"/>
      <c r="R123" s="980"/>
      <c r="S123" s="980"/>
      <c r="W123" s="980"/>
      <c r="X123" s="980"/>
      <c r="AB123" s="980"/>
      <c r="AC123" s="980"/>
      <c r="AG123" s="980"/>
      <c r="AH123" s="980"/>
      <c r="AL123" s="980"/>
      <c r="AM123" s="980"/>
      <c r="AQ123" s="980"/>
      <c r="AR123" s="980"/>
      <c r="AV123" s="980"/>
      <c r="AW123" s="980"/>
      <c r="BA123" s="980"/>
      <c r="BB123" s="980"/>
      <c r="BF123" s="980"/>
      <c r="BG123" s="980"/>
      <c r="BJ123" s="981"/>
      <c r="BK123" s="980"/>
      <c r="BL123" s="980"/>
      <c r="BM123" s="980"/>
      <c r="BN123" s="980"/>
      <c r="BO123" s="980"/>
      <c r="BP123" s="980"/>
    </row>
    <row r="124" spans="1:68" s="136" customFormat="1">
      <c r="A124" s="839"/>
      <c r="B124" s="144"/>
      <c r="C124" s="137"/>
      <c r="D124" s="137"/>
      <c r="E124" s="979"/>
      <c r="F124" s="144"/>
      <c r="G124" s="144"/>
      <c r="H124" s="980"/>
      <c r="I124" s="980"/>
      <c r="M124" s="980"/>
      <c r="N124" s="980"/>
      <c r="R124" s="980"/>
      <c r="S124" s="980"/>
      <c r="W124" s="980"/>
      <c r="X124" s="980"/>
      <c r="AB124" s="980"/>
      <c r="AC124" s="980"/>
      <c r="AG124" s="980"/>
      <c r="AH124" s="980"/>
      <c r="AL124" s="980"/>
      <c r="AM124" s="980"/>
      <c r="AQ124" s="980"/>
      <c r="AR124" s="980"/>
      <c r="AV124" s="980"/>
      <c r="AW124" s="980"/>
      <c r="BA124" s="980"/>
      <c r="BB124" s="980"/>
      <c r="BF124" s="980"/>
      <c r="BG124" s="980"/>
      <c r="BJ124" s="981"/>
      <c r="BK124" s="980"/>
      <c r="BL124" s="980"/>
      <c r="BM124" s="980"/>
      <c r="BN124" s="980"/>
      <c r="BO124" s="980"/>
      <c r="BP124" s="980"/>
    </row>
    <row r="125" spans="1:68" s="136" customFormat="1">
      <c r="A125" s="839"/>
      <c r="B125" s="144"/>
      <c r="C125" s="137"/>
      <c r="D125" s="137"/>
      <c r="E125" s="979"/>
      <c r="F125" s="144"/>
      <c r="G125" s="144"/>
      <c r="H125" s="980"/>
      <c r="I125" s="980"/>
      <c r="M125" s="980"/>
      <c r="N125" s="980"/>
      <c r="R125" s="980"/>
      <c r="S125" s="980"/>
      <c r="W125" s="980"/>
      <c r="X125" s="980"/>
      <c r="AB125" s="980"/>
      <c r="AC125" s="980"/>
      <c r="AG125" s="980"/>
      <c r="AH125" s="980"/>
      <c r="AL125" s="980"/>
      <c r="AM125" s="980"/>
      <c r="AQ125" s="980"/>
      <c r="AR125" s="980"/>
      <c r="AV125" s="980"/>
      <c r="AW125" s="980"/>
      <c r="BA125" s="980"/>
      <c r="BB125" s="980"/>
      <c r="BF125" s="980"/>
      <c r="BG125" s="980"/>
      <c r="BJ125" s="981"/>
      <c r="BK125" s="980"/>
      <c r="BL125" s="980"/>
      <c r="BM125" s="980"/>
      <c r="BN125" s="980"/>
      <c r="BO125" s="980"/>
      <c r="BP125" s="980"/>
    </row>
    <row r="126" spans="1:68" s="136" customFormat="1">
      <c r="A126" s="839"/>
      <c r="B126" s="144"/>
      <c r="C126" s="137"/>
      <c r="D126" s="137"/>
      <c r="E126" s="979"/>
      <c r="F126" s="144"/>
      <c r="G126" s="144"/>
      <c r="H126" s="980"/>
      <c r="I126" s="980"/>
      <c r="M126" s="980"/>
      <c r="N126" s="980"/>
      <c r="R126" s="980"/>
      <c r="S126" s="980"/>
      <c r="W126" s="980"/>
      <c r="X126" s="980"/>
      <c r="AB126" s="980"/>
      <c r="AC126" s="980"/>
      <c r="AG126" s="980"/>
      <c r="AH126" s="980"/>
      <c r="AL126" s="980"/>
      <c r="AM126" s="980"/>
      <c r="AQ126" s="980"/>
      <c r="AR126" s="980"/>
      <c r="AV126" s="980"/>
      <c r="AW126" s="980"/>
      <c r="BA126" s="980"/>
      <c r="BB126" s="980"/>
      <c r="BF126" s="980"/>
      <c r="BG126" s="980"/>
      <c r="BJ126" s="981"/>
      <c r="BK126" s="980"/>
      <c r="BL126" s="980"/>
      <c r="BM126" s="980"/>
      <c r="BN126" s="980"/>
      <c r="BO126" s="980"/>
      <c r="BP126" s="980"/>
    </row>
    <row r="127" spans="1:68" s="136" customFormat="1">
      <c r="A127" s="839"/>
      <c r="B127" s="144"/>
      <c r="C127" s="137"/>
      <c r="D127" s="137"/>
      <c r="E127" s="979"/>
      <c r="F127" s="144"/>
      <c r="G127" s="144"/>
      <c r="H127" s="980"/>
      <c r="I127" s="980"/>
      <c r="M127" s="980"/>
      <c r="N127" s="980"/>
      <c r="R127" s="980"/>
      <c r="S127" s="980"/>
      <c r="W127" s="980"/>
      <c r="X127" s="980"/>
      <c r="AB127" s="980"/>
      <c r="AC127" s="980"/>
      <c r="AG127" s="980"/>
      <c r="AH127" s="980"/>
      <c r="AL127" s="980"/>
      <c r="AM127" s="980"/>
      <c r="AQ127" s="980"/>
      <c r="AR127" s="980"/>
      <c r="AV127" s="980"/>
      <c r="AW127" s="980"/>
      <c r="BA127" s="980"/>
      <c r="BB127" s="980"/>
      <c r="BF127" s="980"/>
      <c r="BG127" s="980"/>
      <c r="BJ127" s="981"/>
      <c r="BK127" s="980"/>
      <c r="BL127" s="980"/>
      <c r="BM127" s="980"/>
      <c r="BN127" s="980"/>
      <c r="BO127" s="980"/>
      <c r="BP127" s="980"/>
    </row>
    <row r="128" spans="1:68" s="136" customFormat="1">
      <c r="A128" s="839"/>
      <c r="B128" s="144"/>
      <c r="C128" s="137"/>
      <c r="D128" s="137"/>
      <c r="E128" s="979"/>
      <c r="F128" s="144"/>
      <c r="G128" s="144"/>
      <c r="H128" s="980"/>
      <c r="I128" s="980"/>
      <c r="M128" s="980"/>
      <c r="N128" s="980"/>
      <c r="R128" s="980"/>
      <c r="S128" s="980"/>
      <c r="W128" s="980"/>
      <c r="X128" s="980"/>
      <c r="AB128" s="980"/>
      <c r="AC128" s="980"/>
      <c r="AG128" s="980"/>
      <c r="AH128" s="980"/>
      <c r="AL128" s="980"/>
      <c r="AM128" s="980"/>
      <c r="AQ128" s="980"/>
      <c r="AR128" s="980"/>
      <c r="AV128" s="980"/>
      <c r="AW128" s="980"/>
      <c r="BA128" s="980"/>
      <c r="BB128" s="980"/>
      <c r="BF128" s="980"/>
      <c r="BG128" s="980"/>
      <c r="BJ128" s="981"/>
      <c r="BK128" s="980"/>
      <c r="BL128" s="980"/>
      <c r="BM128" s="980"/>
      <c r="BN128" s="980"/>
      <c r="BO128" s="980"/>
      <c r="BP128" s="980"/>
    </row>
    <row r="129" spans="1:68" s="136" customFormat="1">
      <c r="A129" s="839"/>
      <c r="B129" s="144"/>
      <c r="C129" s="137"/>
      <c r="D129" s="137"/>
      <c r="E129" s="979"/>
      <c r="F129" s="144"/>
      <c r="G129" s="144"/>
      <c r="H129" s="980"/>
      <c r="I129" s="980"/>
      <c r="M129" s="980"/>
      <c r="N129" s="980"/>
      <c r="R129" s="980"/>
      <c r="S129" s="980"/>
      <c r="W129" s="980"/>
      <c r="X129" s="980"/>
      <c r="AB129" s="980"/>
      <c r="AC129" s="980"/>
      <c r="AG129" s="980"/>
      <c r="AH129" s="980"/>
      <c r="AL129" s="980"/>
      <c r="AM129" s="980"/>
      <c r="AQ129" s="980"/>
      <c r="AR129" s="980"/>
      <c r="AV129" s="980"/>
      <c r="AW129" s="980"/>
      <c r="BA129" s="980"/>
      <c r="BB129" s="980"/>
      <c r="BF129" s="980"/>
      <c r="BG129" s="980"/>
      <c r="BJ129" s="981"/>
      <c r="BK129" s="980"/>
      <c r="BL129" s="980"/>
      <c r="BM129" s="980"/>
      <c r="BN129" s="980"/>
      <c r="BO129" s="980"/>
      <c r="BP129" s="980"/>
    </row>
    <row r="130" spans="1:68" s="136" customFormat="1">
      <c r="A130" s="839"/>
      <c r="B130" s="144"/>
      <c r="C130" s="137"/>
      <c r="D130" s="137"/>
      <c r="E130" s="979"/>
      <c r="F130" s="144"/>
      <c r="G130" s="144"/>
      <c r="H130" s="980"/>
      <c r="I130" s="980"/>
      <c r="M130" s="980"/>
      <c r="N130" s="980"/>
      <c r="R130" s="980"/>
      <c r="S130" s="980"/>
      <c r="W130" s="980"/>
      <c r="X130" s="980"/>
      <c r="AB130" s="980"/>
      <c r="AC130" s="980"/>
      <c r="AG130" s="980"/>
      <c r="AH130" s="980"/>
      <c r="AL130" s="980"/>
      <c r="AM130" s="980"/>
      <c r="AQ130" s="980"/>
      <c r="AR130" s="980"/>
      <c r="AV130" s="980"/>
      <c r="AW130" s="980"/>
      <c r="BA130" s="980"/>
      <c r="BB130" s="980"/>
      <c r="BF130" s="980"/>
      <c r="BG130" s="980"/>
      <c r="BJ130" s="981"/>
      <c r="BK130" s="980"/>
      <c r="BL130" s="980"/>
      <c r="BM130" s="980"/>
      <c r="BN130" s="980"/>
      <c r="BO130" s="980"/>
      <c r="BP130" s="980"/>
    </row>
    <row r="131" spans="1:68" s="136" customFormat="1">
      <c r="A131" s="839"/>
      <c r="B131" s="144"/>
      <c r="C131" s="137"/>
      <c r="D131" s="137"/>
      <c r="E131" s="979"/>
      <c r="F131" s="144"/>
      <c r="G131" s="144"/>
      <c r="H131" s="980"/>
      <c r="I131" s="980"/>
      <c r="M131" s="980"/>
      <c r="N131" s="980"/>
      <c r="R131" s="980"/>
      <c r="S131" s="980"/>
      <c r="W131" s="980"/>
      <c r="X131" s="980"/>
      <c r="AB131" s="980"/>
      <c r="AC131" s="980"/>
      <c r="AG131" s="980"/>
      <c r="AH131" s="980"/>
      <c r="AL131" s="980"/>
      <c r="AM131" s="980"/>
      <c r="AQ131" s="980"/>
      <c r="AR131" s="980"/>
      <c r="AV131" s="980"/>
      <c r="AW131" s="980"/>
      <c r="BA131" s="980"/>
      <c r="BB131" s="980"/>
      <c r="BF131" s="980"/>
      <c r="BG131" s="980"/>
      <c r="BJ131" s="981"/>
      <c r="BK131" s="980"/>
      <c r="BL131" s="980"/>
      <c r="BM131" s="980"/>
      <c r="BN131" s="980"/>
      <c r="BO131" s="980"/>
      <c r="BP131" s="980"/>
    </row>
    <row r="132" spans="1:68" s="136" customFormat="1">
      <c r="A132" s="839"/>
      <c r="B132" s="144"/>
      <c r="C132" s="137"/>
      <c r="D132" s="137"/>
      <c r="E132" s="979"/>
      <c r="F132" s="144"/>
      <c r="G132" s="144"/>
      <c r="H132" s="980"/>
      <c r="I132" s="980"/>
      <c r="M132" s="980"/>
      <c r="N132" s="980"/>
      <c r="R132" s="980"/>
      <c r="S132" s="980"/>
      <c r="W132" s="980"/>
      <c r="X132" s="980"/>
      <c r="AB132" s="980"/>
      <c r="AC132" s="980"/>
      <c r="AG132" s="980"/>
      <c r="AH132" s="980"/>
      <c r="AL132" s="980"/>
      <c r="AM132" s="980"/>
      <c r="AQ132" s="980"/>
      <c r="AR132" s="980"/>
      <c r="AV132" s="980"/>
      <c r="AW132" s="980"/>
      <c r="BA132" s="980"/>
      <c r="BB132" s="980"/>
      <c r="BF132" s="980"/>
      <c r="BG132" s="980"/>
      <c r="BJ132" s="981"/>
      <c r="BK132" s="980"/>
      <c r="BL132" s="980"/>
      <c r="BM132" s="980"/>
      <c r="BN132" s="980"/>
      <c r="BO132" s="980"/>
      <c r="BP132" s="980"/>
    </row>
    <row r="133" spans="1:68" s="136" customFormat="1">
      <c r="A133" s="839"/>
      <c r="B133" s="144"/>
      <c r="C133" s="137"/>
      <c r="D133" s="137"/>
      <c r="E133" s="979"/>
      <c r="F133" s="144"/>
      <c r="G133" s="144"/>
      <c r="H133" s="980"/>
      <c r="I133" s="980"/>
      <c r="M133" s="980"/>
      <c r="N133" s="980"/>
      <c r="R133" s="980"/>
      <c r="S133" s="980"/>
      <c r="W133" s="980"/>
      <c r="X133" s="980"/>
      <c r="AB133" s="980"/>
      <c r="AC133" s="980"/>
      <c r="AG133" s="980"/>
      <c r="AH133" s="980"/>
      <c r="AL133" s="980"/>
      <c r="AM133" s="980"/>
      <c r="AQ133" s="980"/>
      <c r="AR133" s="980"/>
      <c r="AV133" s="980"/>
      <c r="AW133" s="980"/>
      <c r="BA133" s="980"/>
      <c r="BB133" s="980"/>
      <c r="BF133" s="980"/>
      <c r="BG133" s="980"/>
      <c r="BJ133" s="981"/>
      <c r="BK133" s="980"/>
      <c r="BL133" s="980"/>
      <c r="BM133" s="980"/>
      <c r="BN133" s="980"/>
      <c r="BO133" s="980"/>
      <c r="BP133" s="980"/>
    </row>
    <row r="134" spans="1:68" s="136" customFormat="1">
      <c r="A134" s="839"/>
      <c r="B134" s="144"/>
      <c r="C134" s="137"/>
      <c r="D134" s="137"/>
      <c r="E134" s="979"/>
      <c r="F134" s="144"/>
      <c r="G134" s="144"/>
      <c r="H134" s="980"/>
      <c r="I134" s="980"/>
      <c r="M134" s="980"/>
      <c r="N134" s="980"/>
      <c r="R134" s="980"/>
      <c r="S134" s="980"/>
      <c r="W134" s="980"/>
      <c r="X134" s="980"/>
      <c r="AB134" s="980"/>
      <c r="AC134" s="980"/>
      <c r="AG134" s="980"/>
      <c r="AH134" s="980"/>
      <c r="AL134" s="980"/>
      <c r="AM134" s="980"/>
      <c r="AQ134" s="980"/>
      <c r="AR134" s="980"/>
      <c r="AV134" s="980"/>
      <c r="AW134" s="980"/>
      <c r="BA134" s="980"/>
      <c r="BB134" s="980"/>
      <c r="BF134" s="980"/>
      <c r="BG134" s="980"/>
      <c r="BJ134" s="981"/>
      <c r="BK134" s="980"/>
      <c r="BL134" s="980"/>
      <c r="BM134" s="980"/>
      <c r="BN134" s="980"/>
      <c r="BO134" s="980"/>
      <c r="BP134" s="980"/>
    </row>
    <row r="135" spans="1:68" s="136" customFormat="1">
      <c r="A135" s="839"/>
      <c r="B135" s="144"/>
      <c r="C135" s="137"/>
      <c r="D135" s="137"/>
      <c r="E135" s="979"/>
      <c r="F135" s="144"/>
      <c r="G135" s="144"/>
      <c r="H135" s="980"/>
      <c r="I135" s="980"/>
      <c r="M135" s="980"/>
      <c r="N135" s="980"/>
      <c r="R135" s="980"/>
      <c r="S135" s="980"/>
      <c r="W135" s="980"/>
      <c r="X135" s="980"/>
      <c r="AB135" s="980"/>
      <c r="AC135" s="980"/>
      <c r="AG135" s="980"/>
      <c r="AH135" s="980"/>
      <c r="AL135" s="980"/>
      <c r="AM135" s="980"/>
      <c r="AQ135" s="980"/>
      <c r="AR135" s="980"/>
      <c r="AV135" s="980"/>
      <c r="AW135" s="980"/>
      <c r="BA135" s="980"/>
      <c r="BB135" s="980"/>
      <c r="BF135" s="980"/>
      <c r="BG135" s="980"/>
      <c r="BJ135" s="981"/>
      <c r="BK135" s="980"/>
      <c r="BL135" s="980"/>
      <c r="BM135" s="980"/>
      <c r="BN135" s="980"/>
      <c r="BO135" s="980"/>
      <c r="BP135" s="980"/>
    </row>
    <row r="136" spans="1:68" s="136" customFormat="1">
      <c r="A136" s="839"/>
      <c r="B136" s="144"/>
      <c r="C136" s="137"/>
      <c r="D136" s="137"/>
      <c r="E136" s="979"/>
      <c r="F136" s="144"/>
      <c r="G136" s="144"/>
      <c r="H136" s="980"/>
      <c r="I136" s="980"/>
      <c r="M136" s="980"/>
      <c r="N136" s="980"/>
      <c r="R136" s="980"/>
      <c r="S136" s="980"/>
      <c r="W136" s="980"/>
      <c r="X136" s="980"/>
      <c r="AB136" s="980"/>
      <c r="AC136" s="980"/>
      <c r="AG136" s="980"/>
      <c r="AH136" s="980"/>
      <c r="AL136" s="980"/>
      <c r="AM136" s="980"/>
      <c r="AQ136" s="980"/>
      <c r="AR136" s="980"/>
      <c r="AV136" s="980"/>
      <c r="AW136" s="980"/>
      <c r="BA136" s="980"/>
      <c r="BB136" s="980"/>
      <c r="BF136" s="980"/>
      <c r="BG136" s="980"/>
      <c r="BJ136" s="981"/>
      <c r="BK136" s="980"/>
      <c r="BL136" s="980"/>
      <c r="BM136" s="980"/>
      <c r="BN136" s="980"/>
      <c r="BO136" s="980"/>
      <c r="BP136" s="980"/>
    </row>
    <row r="137" spans="1:68" s="136" customFormat="1">
      <c r="A137" s="839"/>
      <c r="B137" s="144"/>
      <c r="C137" s="137"/>
      <c r="D137" s="137"/>
      <c r="E137" s="979"/>
      <c r="F137" s="144"/>
      <c r="G137" s="144"/>
      <c r="H137" s="980"/>
      <c r="I137" s="980"/>
      <c r="M137" s="980"/>
      <c r="N137" s="980"/>
      <c r="R137" s="980"/>
      <c r="S137" s="980"/>
      <c r="W137" s="980"/>
      <c r="X137" s="980"/>
      <c r="AB137" s="980"/>
      <c r="AC137" s="980"/>
      <c r="AG137" s="980"/>
      <c r="AH137" s="980"/>
      <c r="AL137" s="980"/>
      <c r="AM137" s="980"/>
      <c r="AQ137" s="980"/>
      <c r="AR137" s="980"/>
      <c r="AV137" s="980"/>
      <c r="AW137" s="980"/>
      <c r="BA137" s="980"/>
      <c r="BB137" s="980"/>
      <c r="BF137" s="980"/>
      <c r="BG137" s="980"/>
      <c r="BJ137" s="981"/>
      <c r="BK137" s="980"/>
      <c r="BL137" s="980"/>
      <c r="BM137" s="980"/>
      <c r="BN137" s="980"/>
      <c r="BO137" s="980"/>
      <c r="BP137" s="980"/>
    </row>
    <row r="138" spans="1:68" s="136" customFormat="1">
      <c r="A138" s="839"/>
      <c r="B138" s="144"/>
      <c r="C138" s="137"/>
      <c r="D138" s="137"/>
      <c r="E138" s="979"/>
      <c r="F138" s="144"/>
      <c r="G138" s="144"/>
      <c r="H138" s="980"/>
      <c r="I138" s="980"/>
      <c r="M138" s="980"/>
      <c r="N138" s="980"/>
      <c r="R138" s="980"/>
      <c r="S138" s="980"/>
      <c r="W138" s="980"/>
      <c r="X138" s="980"/>
      <c r="AB138" s="980"/>
      <c r="AC138" s="980"/>
      <c r="AG138" s="980"/>
      <c r="AH138" s="980"/>
      <c r="AL138" s="980"/>
      <c r="AM138" s="980"/>
      <c r="AQ138" s="980"/>
      <c r="AR138" s="980"/>
      <c r="AV138" s="980"/>
      <c r="AW138" s="980"/>
      <c r="BA138" s="980"/>
      <c r="BB138" s="980"/>
      <c r="BF138" s="980"/>
      <c r="BG138" s="980"/>
      <c r="BJ138" s="981"/>
      <c r="BK138" s="980"/>
      <c r="BL138" s="980"/>
      <c r="BM138" s="980"/>
      <c r="BN138" s="980"/>
      <c r="BO138" s="980"/>
      <c r="BP138" s="980"/>
    </row>
    <row r="139" spans="1:68" s="136" customFormat="1">
      <c r="A139" s="839"/>
      <c r="B139" s="144"/>
      <c r="C139" s="137"/>
      <c r="D139" s="137"/>
      <c r="E139" s="979"/>
      <c r="F139" s="144"/>
      <c r="G139" s="144"/>
      <c r="H139" s="980"/>
      <c r="I139" s="980"/>
      <c r="M139" s="980"/>
      <c r="N139" s="980"/>
      <c r="R139" s="980"/>
      <c r="S139" s="980"/>
      <c r="W139" s="980"/>
      <c r="X139" s="980"/>
      <c r="AB139" s="980"/>
      <c r="AC139" s="980"/>
      <c r="AG139" s="980"/>
      <c r="AH139" s="980"/>
      <c r="AL139" s="980"/>
      <c r="AM139" s="980"/>
      <c r="AQ139" s="980"/>
      <c r="AR139" s="980"/>
      <c r="AV139" s="980"/>
      <c r="AW139" s="980"/>
      <c r="BA139" s="980"/>
      <c r="BB139" s="980"/>
      <c r="BF139" s="980"/>
      <c r="BG139" s="980"/>
      <c r="BJ139" s="981"/>
      <c r="BK139" s="980"/>
      <c r="BL139" s="980"/>
      <c r="BM139" s="980"/>
      <c r="BN139" s="980"/>
      <c r="BO139" s="980"/>
      <c r="BP139" s="980"/>
    </row>
    <row r="140" spans="1:68" s="136" customFormat="1">
      <c r="A140" s="839"/>
      <c r="B140" s="144"/>
      <c r="C140" s="137"/>
      <c r="D140" s="137"/>
      <c r="E140" s="979"/>
      <c r="F140" s="144"/>
      <c r="G140" s="144"/>
      <c r="H140" s="980"/>
      <c r="I140" s="980"/>
      <c r="M140" s="980"/>
      <c r="N140" s="980"/>
      <c r="R140" s="980"/>
      <c r="S140" s="980"/>
      <c r="W140" s="980"/>
      <c r="X140" s="980"/>
      <c r="AB140" s="980"/>
      <c r="AC140" s="980"/>
      <c r="AG140" s="980"/>
      <c r="AH140" s="980"/>
      <c r="AL140" s="980"/>
      <c r="AM140" s="980"/>
      <c r="AQ140" s="980"/>
      <c r="AR140" s="980"/>
      <c r="AV140" s="980"/>
      <c r="AW140" s="980"/>
      <c r="BA140" s="980"/>
      <c r="BB140" s="980"/>
      <c r="BF140" s="980"/>
      <c r="BG140" s="980"/>
      <c r="BJ140" s="981"/>
      <c r="BK140" s="980"/>
      <c r="BL140" s="980"/>
      <c r="BM140" s="980"/>
      <c r="BN140" s="980"/>
      <c r="BO140" s="980"/>
      <c r="BP140" s="980"/>
    </row>
    <row r="141" spans="1:68" s="136" customFormat="1">
      <c r="A141" s="839"/>
      <c r="B141" s="144"/>
      <c r="C141" s="137"/>
      <c r="D141" s="137"/>
      <c r="E141" s="979"/>
      <c r="F141" s="144"/>
      <c r="G141" s="144"/>
      <c r="H141" s="980"/>
      <c r="I141" s="980"/>
      <c r="M141" s="980"/>
      <c r="N141" s="980"/>
      <c r="R141" s="980"/>
      <c r="S141" s="980"/>
      <c r="W141" s="980"/>
      <c r="X141" s="980"/>
      <c r="AB141" s="980"/>
      <c r="AC141" s="980"/>
      <c r="AG141" s="980"/>
      <c r="AH141" s="980"/>
      <c r="AL141" s="980"/>
      <c r="AM141" s="980"/>
      <c r="AQ141" s="980"/>
      <c r="AR141" s="980"/>
      <c r="AV141" s="980"/>
      <c r="AW141" s="980"/>
      <c r="BA141" s="980"/>
      <c r="BB141" s="980"/>
      <c r="BF141" s="980"/>
      <c r="BG141" s="980"/>
      <c r="BJ141" s="981"/>
      <c r="BK141" s="980"/>
      <c r="BL141" s="980"/>
      <c r="BM141" s="980"/>
      <c r="BN141" s="980"/>
      <c r="BO141" s="980"/>
      <c r="BP141" s="980"/>
    </row>
    <row r="142" spans="1:68" s="136" customFormat="1">
      <c r="A142" s="839"/>
      <c r="B142" s="144"/>
      <c r="C142" s="137"/>
      <c r="D142" s="137"/>
      <c r="E142" s="979"/>
      <c r="F142" s="144"/>
      <c r="G142" s="144"/>
      <c r="H142" s="980"/>
      <c r="I142" s="980"/>
      <c r="M142" s="980"/>
      <c r="N142" s="980"/>
      <c r="R142" s="980"/>
      <c r="S142" s="980"/>
      <c r="W142" s="980"/>
      <c r="X142" s="980"/>
      <c r="AB142" s="980"/>
      <c r="AC142" s="980"/>
      <c r="AG142" s="980"/>
      <c r="AH142" s="980"/>
      <c r="AL142" s="980"/>
      <c r="AM142" s="980"/>
      <c r="AQ142" s="980"/>
      <c r="AR142" s="980"/>
      <c r="AV142" s="980"/>
      <c r="AW142" s="980"/>
      <c r="BA142" s="980"/>
      <c r="BB142" s="980"/>
      <c r="BF142" s="980"/>
      <c r="BG142" s="980"/>
      <c r="BJ142" s="981"/>
      <c r="BK142" s="980"/>
      <c r="BL142" s="980"/>
      <c r="BM142" s="980"/>
      <c r="BN142" s="980"/>
      <c r="BO142" s="980"/>
      <c r="BP142" s="980"/>
    </row>
    <row r="143" spans="1:68" s="136" customFormat="1">
      <c r="A143" s="839"/>
      <c r="B143" s="144"/>
      <c r="C143" s="137"/>
      <c r="D143" s="137"/>
      <c r="E143" s="979"/>
      <c r="F143" s="144"/>
      <c r="G143" s="144"/>
      <c r="H143" s="980"/>
      <c r="I143" s="980"/>
      <c r="M143" s="980"/>
      <c r="N143" s="980"/>
      <c r="R143" s="980"/>
      <c r="S143" s="980"/>
      <c r="W143" s="980"/>
      <c r="X143" s="980"/>
      <c r="AB143" s="980"/>
      <c r="AC143" s="980"/>
      <c r="AG143" s="980"/>
      <c r="AH143" s="980"/>
      <c r="AL143" s="980"/>
      <c r="AM143" s="980"/>
      <c r="AQ143" s="980"/>
      <c r="AR143" s="980"/>
      <c r="AV143" s="980"/>
      <c r="AW143" s="980"/>
      <c r="BA143" s="980"/>
      <c r="BB143" s="980"/>
      <c r="BF143" s="980"/>
      <c r="BG143" s="980"/>
      <c r="BJ143" s="981"/>
      <c r="BK143" s="980"/>
      <c r="BL143" s="980"/>
      <c r="BM143" s="980"/>
      <c r="BN143" s="980"/>
      <c r="BO143" s="980"/>
      <c r="BP143" s="980"/>
    </row>
    <row r="144" spans="1:68" s="136" customFormat="1">
      <c r="A144" s="839"/>
      <c r="B144" s="144"/>
      <c r="C144" s="137"/>
      <c r="D144" s="137"/>
      <c r="E144" s="979"/>
      <c r="F144" s="144"/>
      <c r="G144" s="144"/>
      <c r="H144" s="980"/>
      <c r="I144" s="980"/>
      <c r="M144" s="980"/>
      <c r="N144" s="980"/>
      <c r="R144" s="980"/>
      <c r="S144" s="980"/>
      <c r="W144" s="980"/>
      <c r="X144" s="980"/>
      <c r="AB144" s="980"/>
      <c r="AC144" s="980"/>
      <c r="AG144" s="980"/>
      <c r="AH144" s="980"/>
      <c r="AL144" s="980"/>
      <c r="AM144" s="980"/>
      <c r="AQ144" s="980"/>
      <c r="AR144" s="980"/>
      <c r="AV144" s="980"/>
      <c r="AW144" s="980"/>
      <c r="BA144" s="980"/>
      <c r="BB144" s="980"/>
      <c r="BF144" s="980"/>
      <c r="BG144" s="980"/>
      <c r="BJ144" s="981"/>
      <c r="BK144" s="980"/>
      <c r="BL144" s="980"/>
      <c r="BM144" s="980"/>
      <c r="BN144" s="980"/>
      <c r="BO144" s="980"/>
      <c r="BP144" s="980"/>
    </row>
    <row r="145" spans="1:68" s="136" customFormat="1">
      <c r="A145" s="839"/>
      <c r="B145" s="144"/>
      <c r="C145" s="137"/>
      <c r="D145" s="137"/>
      <c r="E145" s="979"/>
      <c r="F145" s="144"/>
      <c r="G145" s="144"/>
      <c r="H145" s="980"/>
      <c r="I145" s="980"/>
      <c r="M145" s="980"/>
      <c r="N145" s="980"/>
      <c r="R145" s="980"/>
      <c r="S145" s="980"/>
      <c r="W145" s="980"/>
      <c r="X145" s="980"/>
      <c r="AB145" s="980"/>
      <c r="AC145" s="980"/>
      <c r="AG145" s="980"/>
      <c r="AH145" s="980"/>
      <c r="AL145" s="980"/>
      <c r="AM145" s="980"/>
      <c r="AQ145" s="980"/>
      <c r="AR145" s="980"/>
      <c r="AV145" s="980"/>
      <c r="AW145" s="980"/>
      <c r="BA145" s="980"/>
      <c r="BB145" s="980"/>
      <c r="BF145" s="980"/>
      <c r="BG145" s="980"/>
      <c r="BJ145" s="981"/>
      <c r="BK145" s="980"/>
      <c r="BL145" s="980"/>
      <c r="BM145" s="980"/>
      <c r="BN145" s="980"/>
      <c r="BO145" s="980"/>
      <c r="BP145" s="980"/>
    </row>
    <row r="146" spans="1:68" s="136" customFormat="1">
      <c r="A146" s="839"/>
      <c r="B146" s="144"/>
      <c r="C146" s="137"/>
      <c r="D146" s="137"/>
      <c r="E146" s="979"/>
      <c r="F146" s="144"/>
      <c r="G146" s="144"/>
      <c r="H146" s="980"/>
      <c r="I146" s="980"/>
      <c r="M146" s="980"/>
      <c r="N146" s="980"/>
      <c r="R146" s="980"/>
      <c r="S146" s="980"/>
      <c r="W146" s="980"/>
      <c r="X146" s="980"/>
      <c r="AB146" s="980"/>
      <c r="AC146" s="980"/>
      <c r="AG146" s="980"/>
      <c r="AH146" s="980"/>
      <c r="AL146" s="980"/>
      <c r="AM146" s="980"/>
      <c r="AQ146" s="980"/>
      <c r="AR146" s="980"/>
      <c r="AV146" s="980"/>
      <c r="AW146" s="980"/>
      <c r="BA146" s="980"/>
      <c r="BB146" s="980"/>
      <c r="BF146" s="980"/>
      <c r="BG146" s="980"/>
      <c r="BJ146" s="981"/>
      <c r="BK146" s="980"/>
      <c r="BL146" s="980"/>
      <c r="BM146" s="980"/>
      <c r="BN146" s="980"/>
      <c r="BO146" s="980"/>
      <c r="BP146" s="980"/>
    </row>
    <row r="147" spans="1:68" s="136" customFormat="1">
      <c r="A147" s="839"/>
      <c r="B147" s="144"/>
      <c r="C147" s="137"/>
      <c r="D147" s="137"/>
      <c r="E147" s="979"/>
      <c r="F147" s="144"/>
      <c r="G147" s="144"/>
      <c r="H147" s="980"/>
      <c r="I147" s="980"/>
      <c r="M147" s="980"/>
      <c r="N147" s="980"/>
      <c r="R147" s="980"/>
      <c r="S147" s="980"/>
      <c r="W147" s="980"/>
      <c r="X147" s="980"/>
      <c r="AB147" s="980"/>
      <c r="AC147" s="980"/>
      <c r="AG147" s="980"/>
      <c r="AH147" s="980"/>
      <c r="AL147" s="980"/>
      <c r="AM147" s="980"/>
      <c r="AQ147" s="980"/>
      <c r="AR147" s="980"/>
      <c r="AV147" s="980"/>
      <c r="AW147" s="980"/>
      <c r="BA147" s="980"/>
      <c r="BB147" s="980"/>
      <c r="BF147" s="980"/>
      <c r="BG147" s="980"/>
      <c r="BJ147" s="981"/>
      <c r="BK147" s="980"/>
      <c r="BL147" s="980"/>
      <c r="BM147" s="980"/>
      <c r="BN147" s="980"/>
      <c r="BO147" s="980"/>
      <c r="BP147" s="980"/>
    </row>
    <row r="148" spans="1:68" s="136" customFormat="1">
      <c r="A148" s="839"/>
      <c r="B148" s="144"/>
      <c r="C148" s="137"/>
      <c r="D148" s="137"/>
      <c r="E148" s="979"/>
      <c r="F148" s="144"/>
      <c r="G148" s="144"/>
      <c r="H148" s="980"/>
      <c r="I148" s="980"/>
      <c r="M148" s="980"/>
      <c r="N148" s="980"/>
      <c r="R148" s="980"/>
      <c r="S148" s="980"/>
      <c r="W148" s="980"/>
      <c r="X148" s="980"/>
      <c r="AB148" s="980"/>
      <c r="AC148" s="980"/>
      <c r="AG148" s="980"/>
      <c r="AH148" s="980"/>
      <c r="AL148" s="980"/>
      <c r="AM148" s="980"/>
      <c r="AQ148" s="980"/>
      <c r="AR148" s="980"/>
      <c r="AV148" s="980"/>
      <c r="AW148" s="980"/>
      <c r="BA148" s="980"/>
      <c r="BB148" s="980"/>
      <c r="BF148" s="980"/>
      <c r="BG148" s="980"/>
      <c r="BJ148" s="981"/>
      <c r="BK148" s="980"/>
      <c r="BL148" s="980"/>
      <c r="BM148" s="980"/>
      <c r="BN148" s="980"/>
      <c r="BO148" s="980"/>
      <c r="BP148" s="980"/>
    </row>
    <row r="149" spans="1:68" s="136" customFormat="1">
      <c r="A149" s="839"/>
      <c r="B149" s="144"/>
      <c r="C149" s="137"/>
      <c r="D149" s="137"/>
      <c r="E149" s="979"/>
      <c r="F149" s="144"/>
      <c r="G149" s="144"/>
      <c r="H149" s="980"/>
      <c r="I149" s="980"/>
      <c r="M149" s="980"/>
      <c r="N149" s="980"/>
      <c r="R149" s="980"/>
      <c r="S149" s="980"/>
      <c r="W149" s="980"/>
      <c r="X149" s="980"/>
      <c r="AB149" s="980"/>
      <c r="AC149" s="980"/>
      <c r="AG149" s="980"/>
      <c r="AH149" s="980"/>
      <c r="AL149" s="980"/>
      <c r="AM149" s="980"/>
      <c r="AQ149" s="980"/>
      <c r="AR149" s="980"/>
      <c r="AV149" s="980"/>
      <c r="AW149" s="980"/>
      <c r="BA149" s="980"/>
      <c r="BB149" s="980"/>
      <c r="BF149" s="980"/>
      <c r="BG149" s="980"/>
      <c r="BJ149" s="981"/>
      <c r="BK149" s="980"/>
      <c r="BL149" s="980"/>
      <c r="BM149" s="980"/>
      <c r="BN149" s="980"/>
      <c r="BO149" s="980"/>
      <c r="BP149" s="980"/>
    </row>
    <row r="150" spans="1:68" s="136" customFormat="1">
      <c r="A150" s="839"/>
      <c r="B150" s="144"/>
      <c r="C150" s="137"/>
      <c r="D150" s="137"/>
      <c r="E150" s="979"/>
      <c r="F150" s="144"/>
      <c r="G150" s="144"/>
      <c r="H150" s="980"/>
      <c r="I150" s="980"/>
      <c r="M150" s="980"/>
      <c r="N150" s="980"/>
      <c r="R150" s="980"/>
      <c r="S150" s="980"/>
      <c r="W150" s="980"/>
      <c r="X150" s="980"/>
      <c r="AB150" s="980"/>
      <c r="AC150" s="980"/>
      <c r="AG150" s="980"/>
      <c r="AH150" s="980"/>
      <c r="AL150" s="980"/>
      <c r="AM150" s="980"/>
      <c r="AQ150" s="980"/>
      <c r="AR150" s="980"/>
      <c r="AV150" s="980"/>
      <c r="AW150" s="980"/>
      <c r="BA150" s="980"/>
      <c r="BB150" s="980"/>
      <c r="BF150" s="980"/>
      <c r="BG150" s="980"/>
      <c r="BJ150" s="981"/>
      <c r="BK150" s="980"/>
      <c r="BL150" s="980"/>
      <c r="BM150" s="980"/>
      <c r="BN150" s="980"/>
      <c r="BO150" s="980"/>
      <c r="BP150" s="980"/>
    </row>
    <row r="151" spans="1:68" s="136" customFormat="1">
      <c r="A151" s="839"/>
      <c r="B151" s="144"/>
      <c r="C151" s="137"/>
      <c r="D151" s="137"/>
      <c r="E151" s="979"/>
      <c r="F151" s="144"/>
      <c r="G151" s="144"/>
      <c r="H151" s="980"/>
      <c r="I151" s="980"/>
      <c r="M151" s="980"/>
      <c r="N151" s="980"/>
      <c r="R151" s="980"/>
      <c r="S151" s="980"/>
      <c r="W151" s="980"/>
      <c r="X151" s="980"/>
      <c r="AB151" s="980"/>
      <c r="AC151" s="980"/>
      <c r="AG151" s="980"/>
      <c r="AH151" s="980"/>
      <c r="AL151" s="980"/>
      <c r="AM151" s="980"/>
      <c r="AQ151" s="980"/>
      <c r="AR151" s="980"/>
      <c r="AV151" s="980"/>
      <c r="AW151" s="980"/>
      <c r="BA151" s="980"/>
      <c r="BB151" s="980"/>
      <c r="BF151" s="980"/>
      <c r="BG151" s="980"/>
      <c r="BJ151" s="981"/>
      <c r="BK151" s="980"/>
      <c r="BL151" s="980"/>
      <c r="BM151" s="980"/>
      <c r="BN151" s="980"/>
      <c r="BO151" s="980"/>
      <c r="BP151" s="980"/>
    </row>
    <row r="152" spans="1:68" s="136" customFormat="1">
      <c r="A152" s="839"/>
      <c r="B152" s="144"/>
      <c r="C152" s="137"/>
      <c r="D152" s="137"/>
      <c r="E152" s="979"/>
      <c r="F152" s="144"/>
      <c r="G152" s="144"/>
      <c r="H152" s="980"/>
      <c r="I152" s="980"/>
      <c r="M152" s="980"/>
      <c r="N152" s="980"/>
      <c r="R152" s="980"/>
      <c r="S152" s="980"/>
      <c r="W152" s="980"/>
      <c r="X152" s="980"/>
      <c r="AB152" s="980"/>
      <c r="AC152" s="980"/>
      <c r="AG152" s="980"/>
      <c r="AH152" s="980"/>
      <c r="AL152" s="980"/>
      <c r="AM152" s="980"/>
      <c r="AQ152" s="980"/>
      <c r="AR152" s="980"/>
      <c r="AV152" s="980"/>
      <c r="AW152" s="980"/>
      <c r="BA152" s="980"/>
      <c r="BB152" s="980"/>
      <c r="BF152" s="980"/>
      <c r="BG152" s="980"/>
      <c r="BJ152" s="981"/>
      <c r="BK152" s="980"/>
      <c r="BL152" s="980"/>
      <c r="BM152" s="980"/>
      <c r="BN152" s="980"/>
      <c r="BO152" s="980"/>
      <c r="BP152" s="980"/>
    </row>
    <row r="153" spans="1:68" s="136" customFormat="1">
      <c r="A153" s="839"/>
      <c r="B153" s="144"/>
      <c r="C153" s="137"/>
      <c r="D153" s="137"/>
      <c r="E153" s="979"/>
      <c r="F153" s="144"/>
      <c r="G153" s="144"/>
      <c r="H153" s="980"/>
      <c r="I153" s="980"/>
      <c r="M153" s="980"/>
      <c r="N153" s="980"/>
      <c r="R153" s="980"/>
      <c r="S153" s="980"/>
      <c r="W153" s="980"/>
      <c r="X153" s="980"/>
      <c r="AB153" s="980"/>
      <c r="AC153" s="980"/>
      <c r="AG153" s="980"/>
      <c r="AH153" s="980"/>
      <c r="AL153" s="980"/>
      <c r="AM153" s="980"/>
      <c r="AQ153" s="980"/>
      <c r="AR153" s="980"/>
      <c r="AV153" s="980"/>
      <c r="AW153" s="980"/>
      <c r="BA153" s="980"/>
      <c r="BB153" s="980"/>
      <c r="BF153" s="980"/>
      <c r="BG153" s="980"/>
      <c r="BJ153" s="981"/>
      <c r="BK153" s="980"/>
      <c r="BL153" s="980"/>
      <c r="BM153" s="980"/>
      <c r="BN153" s="980"/>
      <c r="BO153" s="980"/>
      <c r="BP153" s="980"/>
    </row>
    <row r="154" spans="1:68" s="136" customFormat="1">
      <c r="A154" s="839"/>
      <c r="B154" s="144"/>
      <c r="C154" s="137"/>
      <c r="D154" s="137"/>
      <c r="E154" s="979"/>
      <c r="F154" s="144"/>
      <c r="G154" s="144"/>
      <c r="H154" s="980"/>
      <c r="I154" s="980"/>
      <c r="M154" s="980"/>
      <c r="N154" s="980"/>
      <c r="R154" s="980"/>
      <c r="S154" s="980"/>
      <c r="W154" s="980"/>
      <c r="X154" s="980"/>
      <c r="AB154" s="980"/>
      <c r="AC154" s="980"/>
      <c r="AG154" s="980"/>
      <c r="AH154" s="980"/>
      <c r="AL154" s="980"/>
      <c r="AM154" s="980"/>
      <c r="AQ154" s="980"/>
      <c r="AR154" s="980"/>
      <c r="AV154" s="980"/>
      <c r="AW154" s="980"/>
      <c r="BA154" s="980"/>
      <c r="BB154" s="980"/>
      <c r="BF154" s="980"/>
      <c r="BG154" s="980"/>
      <c r="BJ154" s="981"/>
      <c r="BK154" s="980"/>
      <c r="BL154" s="980"/>
      <c r="BM154" s="980"/>
      <c r="BN154" s="980"/>
      <c r="BO154" s="980"/>
      <c r="BP154" s="980"/>
    </row>
    <row r="155" spans="1:68" s="136" customFormat="1">
      <c r="A155" s="839"/>
      <c r="B155" s="144"/>
      <c r="C155" s="137"/>
      <c r="D155" s="137"/>
      <c r="E155" s="979"/>
      <c r="F155" s="144"/>
      <c r="G155" s="144"/>
      <c r="H155" s="980"/>
      <c r="I155" s="980"/>
      <c r="M155" s="980"/>
      <c r="N155" s="980"/>
      <c r="R155" s="980"/>
      <c r="S155" s="980"/>
      <c r="W155" s="980"/>
      <c r="X155" s="980"/>
      <c r="AB155" s="980"/>
      <c r="AC155" s="980"/>
      <c r="AG155" s="980"/>
      <c r="AH155" s="980"/>
      <c r="AL155" s="980"/>
      <c r="AM155" s="980"/>
      <c r="AQ155" s="980"/>
      <c r="AR155" s="980"/>
      <c r="AV155" s="980"/>
      <c r="AW155" s="980"/>
      <c r="BA155" s="980"/>
      <c r="BB155" s="980"/>
      <c r="BF155" s="980"/>
      <c r="BG155" s="980"/>
      <c r="BJ155" s="981"/>
      <c r="BK155" s="980"/>
      <c r="BL155" s="980"/>
      <c r="BM155" s="980"/>
      <c r="BN155" s="980"/>
      <c r="BO155" s="980"/>
      <c r="BP155" s="980"/>
    </row>
    <row r="156" spans="1:68" s="136" customFormat="1">
      <c r="A156" s="839"/>
      <c r="B156" s="144"/>
      <c r="C156" s="137"/>
      <c r="D156" s="137"/>
      <c r="E156" s="979"/>
      <c r="F156" s="144"/>
      <c r="G156" s="144"/>
      <c r="H156" s="980"/>
      <c r="I156" s="980"/>
      <c r="M156" s="980"/>
      <c r="N156" s="980"/>
      <c r="R156" s="980"/>
      <c r="S156" s="980"/>
      <c r="W156" s="980"/>
      <c r="X156" s="980"/>
      <c r="AB156" s="980"/>
      <c r="AC156" s="980"/>
      <c r="AG156" s="980"/>
      <c r="AH156" s="980"/>
      <c r="AL156" s="980"/>
      <c r="AM156" s="980"/>
      <c r="AQ156" s="980"/>
      <c r="AR156" s="980"/>
      <c r="AV156" s="980"/>
      <c r="AW156" s="980"/>
      <c r="BA156" s="980"/>
      <c r="BB156" s="980"/>
      <c r="BF156" s="980"/>
      <c r="BG156" s="980"/>
      <c r="BJ156" s="981"/>
      <c r="BK156" s="980"/>
      <c r="BL156" s="980"/>
      <c r="BM156" s="980"/>
      <c r="BN156" s="980"/>
      <c r="BO156" s="980"/>
      <c r="BP156" s="980"/>
    </row>
    <row r="157" spans="1:68" s="136" customFormat="1">
      <c r="A157" s="839"/>
      <c r="B157" s="144"/>
      <c r="C157" s="137"/>
      <c r="D157" s="137"/>
      <c r="E157" s="979"/>
      <c r="F157" s="144"/>
      <c r="G157" s="144"/>
      <c r="H157" s="980"/>
      <c r="I157" s="980"/>
      <c r="M157" s="980"/>
      <c r="N157" s="980"/>
      <c r="R157" s="980"/>
      <c r="S157" s="980"/>
      <c r="W157" s="980"/>
      <c r="X157" s="980"/>
      <c r="AB157" s="980"/>
      <c r="AC157" s="980"/>
      <c r="AG157" s="980"/>
      <c r="AH157" s="980"/>
      <c r="AL157" s="980"/>
      <c r="AM157" s="980"/>
      <c r="AQ157" s="980"/>
      <c r="AR157" s="980"/>
      <c r="AV157" s="980"/>
      <c r="AW157" s="980"/>
      <c r="BA157" s="980"/>
      <c r="BB157" s="980"/>
      <c r="BF157" s="980"/>
      <c r="BG157" s="980"/>
      <c r="BJ157" s="981"/>
      <c r="BK157" s="980"/>
      <c r="BL157" s="980"/>
      <c r="BM157" s="980"/>
      <c r="BN157" s="980"/>
      <c r="BO157" s="980"/>
      <c r="BP157" s="980"/>
    </row>
    <row r="158" spans="1:68" s="136" customFormat="1">
      <c r="A158" s="839"/>
      <c r="B158" s="144"/>
      <c r="C158" s="137"/>
      <c r="D158" s="137"/>
      <c r="E158" s="979"/>
      <c r="F158" s="144"/>
      <c r="G158" s="144"/>
      <c r="H158" s="980"/>
      <c r="I158" s="980"/>
      <c r="M158" s="980"/>
      <c r="N158" s="980"/>
      <c r="R158" s="980"/>
      <c r="S158" s="980"/>
      <c r="W158" s="980"/>
      <c r="X158" s="980"/>
      <c r="AB158" s="980"/>
      <c r="AC158" s="980"/>
      <c r="AG158" s="980"/>
      <c r="AH158" s="980"/>
      <c r="AL158" s="980"/>
      <c r="AM158" s="980"/>
      <c r="AQ158" s="980"/>
      <c r="AR158" s="980"/>
      <c r="AV158" s="980"/>
      <c r="AW158" s="980"/>
      <c r="BA158" s="980"/>
      <c r="BB158" s="980"/>
      <c r="BF158" s="980"/>
      <c r="BG158" s="980"/>
      <c r="BJ158" s="981"/>
      <c r="BK158" s="980"/>
      <c r="BL158" s="980"/>
      <c r="BM158" s="980"/>
      <c r="BN158" s="980"/>
      <c r="BO158" s="980"/>
      <c r="BP158" s="980"/>
    </row>
    <row r="159" spans="1:68" s="136" customFormat="1">
      <c r="A159" s="839"/>
      <c r="B159" s="144"/>
      <c r="C159" s="137"/>
      <c r="D159" s="137"/>
      <c r="E159" s="979"/>
      <c r="F159" s="144"/>
      <c r="G159" s="144"/>
      <c r="H159" s="980"/>
      <c r="I159" s="980"/>
      <c r="M159" s="980"/>
      <c r="N159" s="980"/>
      <c r="R159" s="980"/>
      <c r="S159" s="980"/>
      <c r="W159" s="980"/>
      <c r="X159" s="980"/>
      <c r="AB159" s="980"/>
      <c r="AC159" s="980"/>
      <c r="AG159" s="980"/>
      <c r="AH159" s="980"/>
      <c r="AL159" s="980"/>
      <c r="AM159" s="980"/>
      <c r="AQ159" s="980"/>
      <c r="AR159" s="980"/>
      <c r="AV159" s="980"/>
      <c r="AW159" s="980"/>
      <c r="BA159" s="980"/>
      <c r="BB159" s="980"/>
      <c r="BF159" s="980"/>
      <c r="BG159" s="980"/>
      <c r="BJ159" s="981"/>
      <c r="BK159" s="980"/>
      <c r="BL159" s="980"/>
      <c r="BM159" s="980"/>
      <c r="BN159" s="980"/>
      <c r="BO159" s="980"/>
      <c r="BP159" s="980"/>
    </row>
    <row r="160" spans="1:68" s="136" customFormat="1">
      <c r="A160" s="839"/>
      <c r="B160" s="144"/>
      <c r="C160" s="137"/>
      <c r="D160" s="137"/>
      <c r="E160" s="979"/>
      <c r="F160" s="144"/>
      <c r="G160" s="144"/>
      <c r="H160" s="980"/>
      <c r="I160" s="980"/>
      <c r="M160" s="980"/>
      <c r="N160" s="980"/>
      <c r="R160" s="980"/>
      <c r="S160" s="980"/>
      <c r="W160" s="980"/>
      <c r="X160" s="980"/>
      <c r="AB160" s="980"/>
      <c r="AC160" s="980"/>
      <c r="AG160" s="980"/>
      <c r="AH160" s="980"/>
      <c r="AL160" s="980"/>
      <c r="AM160" s="980"/>
      <c r="AQ160" s="980"/>
      <c r="AR160" s="980"/>
      <c r="AV160" s="980"/>
      <c r="AW160" s="980"/>
      <c r="BA160" s="980"/>
      <c r="BB160" s="980"/>
      <c r="BF160" s="980"/>
      <c r="BG160" s="980"/>
      <c r="BJ160" s="981"/>
      <c r="BK160" s="980"/>
      <c r="BL160" s="980"/>
      <c r="BM160" s="980"/>
      <c r="BN160" s="980"/>
      <c r="BO160" s="980"/>
      <c r="BP160" s="980"/>
    </row>
    <row r="161" spans="1:68" s="136" customFormat="1">
      <c r="A161" s="839"/>
      <c r="B161" s="144"/>
      <c r="C161" s="137"/>
      <c r="D161" s="137"/>
      <c r="E161" s="979"/>
      <c r="F161" s="144"/>
      <c r="G161" s="144"/>
      <c r="H161" s="980"/>
      <c r="I161" s="980"/>
      <c r="M161" s="980"/>
      <c r="N161" s="980"/>
      <c r="R161" s="980"/>
      <c r="S161" s="980"/>
      <c r="W161" s="980"/>
      <c r="X161" s="980"/>
      <c r="AB161" s="980"/>
      <c r="AC161" s="980"/>
      <c r="AG161" s="980"/>
      <c r="AH161" s="980"/>
      <c r="AL161" s="980"/>
      <c r="AM161" s="980"/>
      <c r="AQ161" s="980"/>
      <c r="AR161" s="980"/>
      <c r="AV161" s="980"/>
      <c r="AW161" s="980"/>
      <c r="BA161" s="980"/>
      <c r="BB161" s="980"/>
      <c r="BF161" s="980"/>
      <c r="BG161" s="980"/>
      <c r="BJ161" s="981"/>
      <c r="BK161" s="980"/>
      <c r="BL161" s="980"/>
      <c r="BM161" s="980"/>
      <c r="BN161" s="980"/>
      <c r="BO161" s="980"/>
      <c r="BP161" s="980"/>
    </row>
    <row r="162" spans="1:68" s="136" customFormat="1">
      <c r="A162" s="839"/>
      <c r="B162" s="144"/>
      <c r="C162" s="137"/>
      <c r="D162" s="137"/>
      <c r="E162" s="979"/>
      <c r="F162" s="144"/>
      <c r="G162" s="144"/>
      <c r="H162" s="980"/>
      <c r="I162" s="980"/>
      <c r="M162" s="980"/>
      <c r="N162" s="980"/>
      <c r="R162" s="980"/>
      <c r="S162" s="980"/>
      <c r="W162" s="980"/>
      <c r="X162" s="980"/>
      <c r="AB162" s="980"/>
      <c r="AC162" s="980"/>
      <c r="AG162" s="980"/>
      <c r="AH162" s="980"/>
      <c r="AL162" s="980"/>
      <c r="AM162" s="980"/>
      <c r="AQ162" s="980"/>
      <c r="AR162" s="980"/>
      <c r="AV162" s="980"/>
      <c r="AW162" s="980"/>
      <c r="BA162" s="980"/>
      <c r="BB162" s="980"/>
      <c r="BF162" s="980"/>
      <c r="BG162" s="980"/>
      <c r="BJ162" s="981"/>
      <c r="BK162" s="980"/>
      <c r="BL162" s="980"/>
      <c r="BM162" s="980"/>
      <c r="BN162" s="980"/>
      <c r="BO162" s="980"/>
      <c r="BP162" s="980"/>
    </row>
    <row r="163" spans="1:68" s="136" customFormat="1">
      <c r="A163" s="839"/>
      <c r="B163" s="144"/>
      <c r="C163" s="137"/>
      <c r="D163" s="137"/>
      <c r="E163" s="979"/>
      <c r="F163" s="144"/>
      <c r="G163" s="144"/>
      <c r="H163" s="980"/>
      <c r="I163" s="980"/>
      <c r="M163" s="980"/>
      <c r="N163" s="980"/>
      <c r="R163" s="980"/>
      <c r="S163" s="980"/>
      <c r="W163" s="980"/>
      <c r="X163" s="980"/>
      <c r="AB163" s="980"/>
      <c r="AC163" s="980"/>
      <c r="AG163" s="980"/>
      <c r="AH163" s="980"/>
      <c r="AL163" s="980"/>
      <c r="AM163" s="980"/>
      <c r="AQ163" s="980"/>
      <c r="AR163" s="980"/>
      <c r="AV163" s="980"/>
      <c r="AW163" s="980"/>
      <c r="BA163" s="980"/>
      <c r="BB163" s="980"/>
      <c r="BF163" s="980"/>
      <c r="BG163" s="980"/>
      <c r="BJ163" s="981"/>
      <c r="BK163" s="980"/>
      <c r="BL163" s="980"/>
      <c r="BM163" s="980"/>
      <c r="BN163" s="980"/>
      <c r="BO163" s="980"/>
      <c r="BP163" s="980"/>
    </row>
    <row r="164" spans="1:68" s="136" customFormat="1">
      <c r="A164" s="839"/>
      <c r="B164" s="144"/>
      <c r="C164" s="137"/>
      <c r="D164" s="137"/>
      <c r="E164" s="979"/>
      <c r="F164" s="144"/>
      <c r="G164" s="144"/>
      <c r="H164" s="980"/>
      <c r="I164" s="980"/>
      <c r="M164" s="980"/>
      <c r="N164" s="980"/>
      <c r="R164" s="980"/>
      <c r="S164" s="980"/>
      <c r="W164" s="980"/>
      <c r="X164" s="980"/>
      <c r="AB164" s="980"/>
      <c r="AC164" s="980"/>
      <c r="AG164" s="980"/>
      <c r="AH164" s="980"/>
      <c r="AL164" s="980"/>
      <c r="AM164" s="980"/>
      <c r="AQ164" s="980"/>
      <c r="AR164" s="980"/>
      <c r="AV164" s="980"/>
      <c r="AW164" s="980"/>
      <c r="BA164" s="980"/>
      <c r="BB164" s="980"/>
      <c r="BF164" s="980"/>
      <c r="BG164" s="980"/>
      <c r="BJ164" s="981"/>
      <c r="BK164" s="980"/>
      <c r="BL164" s="980"/>
      <c r="BM164" s="980"/>
      <c r="BN164" s="980"/>
      <c r="BO164" s="980"/>
      <c r="BP164" s="980"/>
    </row>
    <row r="165" spans="1:68" s="136" customFormat="1">
      <c r="A165" s="839"/>
      <c r="B165" s="144"/>
      <c r="C165" s="137"/>
      <c r="D165" s="137"/>
      <c r="E165" s="979"/>
      <c r="F165" s="144"/>
      <c r="G165" s="144"/>
      <c r="H165" s="980"/>
      <c r="I165" s="980"/>
      <c r="M165" s="980"/>
      <c r="N165" s="980"/>
      <c r="R165" s="980"/>
      <c r="S165" s="980"/>
      <c r="W165" s="980"/>
      <c r="X165" s="980"/>
      <c r="AB165" s="980"/>
      <c r="AC165" s="980"/>
      <c r="AG165" s="980"/>
      <c r="AH165" s="980"/>
      <c r="AL165" s="980"/>
      <c r="AM165" s="980"/>
      <c r="AQ165" s="980"/>
      <c r="AR165" s="980"/>
      <c r="AV165" s="980"/>
      <c r="AW165" s="980"/>
      <c r="BA165" s="980"/>
      <c r="BB165" s="980"/>
      <c r="BF165" s="980"/>
      <c r="BG165" s="980"/>
      <c r="BJ165" s="981"/>
      <c r="BK165" s="980"/>
      <c r="BL165" s="980"/>
      <c r="BM165" s="980"/>
      <c r="BN165" s="980"/>
      <c r="BO165" s="980"/>
      <c r="BP165" s="980"/>
    </row>
    <row r="166" spans="1:68" s="136" customFormat="1">
      <c r="A166" s="839"/>
      <c r="B166" s="144"/>
      <c r="C166" s="137"/>
      <c r="D166" s="137"/>
      <c r="E166" s="979"/>
      <c r="F166" s="144"/>
      <c r="G166" s="144"/>
      <c r="H166" s="980"/>
      <c r="I166" s="980"/>
      <c r="M166" s="980"/>
      <c r="N166" s="980"/>
      <c r="R166" s="980"/>
      <c r="S166" s="980"/>
      <c r="W166" s="980"/>
      <c r="X166" s="980"/>
      <c r="AB166" s="980"/>
      <c r="AC166" s="980"/>
      <c r="AG166" s="980"/>
      <c r="AH166" s="980"/>
      <c r="AL166" s="980"/>
      <c r="AM166" s="980"/>
      <c r="AQ166" s="980"/>
      <c r="AR166" s="980"/>
      <c r="AV166" s="980"/>
      <c r="AW166" s="980"/>
      <c r="BA166" s="980"/>
      <c r="BB166" s="980"/>
      <c r="BF166" s="980"/>
      <c r="BG166" s="980"/>
      <c r="BJ166" s="981"/>
      <c r="BK166" s="980"/>
      <c r="BL166" s="980"/>
      <c r="BM166" s="980"/>
      <c r="BN166" s="980"/>
      <c r="BO166" s="980"/>
      <c r="BP166" s="980"/>
    </row>
    <row r="167" spans="1:68" s="136" customFormat="1">
      <c r="A167" s="839"/>
      <c r="B167" s="144"/>
      <c r="C167" s="137"/>
      <c r="D167" s="137"/>
      <c r="E167" s="979"/>
      <c r="F167" s="144"/>
      <c r="G167" s="144"/>
      <c r="H167" s="980"/>
      <c r="I167" s="980"/>
      <c r="M167" s="980"/>
      <c r="N167" s="980"/>
      <c r="R167" s="980"/>
      <c r="S167" s="980"/>
      <c r="W167" s="980"/>
      <c r="X167" s="980"/>
      <c r="AB167" s="980"/>
      <c r="AC167" s="980"/>
      <c r="AG167" s="980"/>
      <c r="AH167" s="980"/>
      <c r="AL167" s="980"/>
      <c r="AM167" s="980"/>
      <c r="AQ167" s="980"/>
      <c r="AR167" s="980"/>
      <c r="AV167" s="980"/>
      <c r="AW167" s="980"/>
      <c r="BA167" s="980"/>
      <c r="BB167" s="980"/>
      <c r="BF167" s="980"/>
      <c r="BG167" s="980"/>
      <c r="BJ167" s="981"/>
      <c r="BK167" s="980"/>
      <c r="BL167" s="980"/>
      <c r="BM167" s="980"/>
      <c r="BN167" s="980"/>
      <c r="BO167" s="980"/>
      <c r="BP167" s="980"/>
    </row>
    <row r="168" spans="1:68" s="136" customFormat="1">
      <c r="A168" s="839"/>
      <c r="B168" s="144"/>
      <c r="C168" s="137"/>
      <c r="D168" s="137"/>
      <c r="E168" s="979"/>
      <c r="F168" s="144"/>
      <c r="G168" s="144"/>
      <c r="H168" s="980"/>
      <c r="I168" s="980"/>
      <c r="M168" s="980"/>
      <c r="N168" s="980"/>
      <c r="R168" s="980"/>
      <c r="S168" s="980"/>
      <c r="W168" s="980"/>
      <c r="X168" s="980"/>
      <c r="AB168" s="980"/>
      <c r="AC168" s="980"/>
      <c r="AG168" s="980"/>
      <c r="AH168" s="980"/>
      <c r="AL168" s="980"/>
      <c r="AM168" s="980"/>
      <c r="AQ168" s="980"/>
      <c r="AR168" s="980"/>
      <c r="AV168" s="980"/>
      <c r="AW168" s="980"/>
      <c r="BA168" s="980"/>
      <c r="BB168" s="980"/>
      <c r="BF168" s="980"/>
      <c r="BG168" s="980"/>
      <c r="BJ168" s="981"/>
      <c r="BK168" s="980"/>
      <c r="BL168" s="980"/>
      <c r="BM168" s="980"/>
      <c r="BN168" s="980"/>
      <c r="BO168" s="980"/>
      <c r="BP168" s="980"/>
    </row>
    <row r="169" spans="1:68" s="136" customFormat="1">
      <c r="A169" s="839"/>
      <c r="B169" s="144"/>
      <c r="C169" s="137"/>
      <c r="D169" s="137"/>
      <c r="E169" s="979"/>
      <c r="F169" s="144"/>
      <c r="G169" s="144"/>
      <c r="H169" s="980"/>
      <c r="I169" s="980"/>
      <c r="M169" s="980"/>
      <c r="N169" s="980"/>
      <c r="R169" s="980"/>
      <c r="S169" s="980"/>
      <c r="W169" s="980"/>
      <c r="X169" s="980"/>
      <c r="AB169" s="980"/>
      <c r="AC169" s="980"/>
      <c r="AG169" s="980"/>
      <c r="AH169" s="980"/>
      <c r="AL169" s="980"/>
      <c r="AM169" s="980"/>
      <c r="AQ169" s="980"/>
      <c r="AR169" s="980"/>
      <c r="AV169" s="980"/>
      <c r="AW169" s="980"/>
      <c r="BA169" s="980"/>
      <c r="BB169" s="980"/>
      <c r="BF169" s="980"/>
      <c r="BG169" s="980"/>
      <c r="BJ169" s="981"/>
      <c r="BK169" s="980"/>
      <c r="BL169" s="980"/>
      <c r="BM169" s="980"/>
      <c r="BN169" s="980"/>
      <c r="BO169" s="980"/>
      <c r="BP169" s="980"/>
    </row>
    <row r="170" spans="1:68" s="136" customFormat="1">
      <c r="A170" s="839"/>
      <c r="B170" s="144"/>
      <c r="C170" s="137"/>
      <c r="D170" s="137"/>
      <c r="E170" s="979"/>
      <c r="F170" s="144"/>
      <c r="G170" s="144"/>
      <c r="H170" s="980"/>
      <c r="I170" s="980"/>
      <c r="M170" s="980"/>
      <c r="N170" s="980"/>
      <c r="R170" s="980"/>
      <c r="S170" s="980"/>
      <c r="W170" s="980"/>
      <c r="X170" s="980"/>
      <c r="AB170" s="980"/>
      <c r="AC170" s="980"/>
      <c r="AG170" s="980"/>
      <c r="AH170" s="980"/>
      <c r="AL170" s="980"/>
      <c r="AM170" s="980"/>
      <c r="AQ170" s="980"/>
      <c r="AR170" s="980"/>
      <c r="AV170" s="980"/>
      <c r="AW170" s="980"/>
      <c r="BA170" s="980"/>
      <c r="BB170" s="980"/>
      <c r="BF170" s="980"/>
      <c r="BG170" s="980"/>
      <c r="BJ170" s="981"/>
      <c r="BK170" s="980"/>
      <c r="BL170" s="980"/>
      <c r="BM170" s="980"/>
      <c r="BN170" s="980"/>
      <c r="BO170" s="980"/>
      <c r="BP170" s="980"/>
    </row>
    <row r="171" spans="1:68" s="136" customFormat="1">
      <c r="A171" s="839"/>
      <c r="B171" s="144"/>
      <c r="C171" s="137"/>
      <c r="D171" s="137"/>
      <c r="E171" s="979"/>
      <c r="F171" s="144"/>
      <c r="G171" s="144"/>
      <c r="H171" s="980"/>
      <c r="I171" s="980"/>
      <c r="M171" s="980"/>
      <c r="N171" s="980"/>
      <c r="R171" s="980"/>
      <c r="S171" s="980"/>
      <c r="W171" s="980"/>
      <c r="X171" s="980"/>
      <c r="AB171" s="980"/>
      <c r="AC171" s="980"/>
      <c r="AG171" s="980"/>
      <c r="AH171" s="980"/>
      <c r="AL171" s="980"/>
      <c r="AM171" s="980"/>
      <c r="AQ171" s="980"/>
      <c r="AR171" s="980"/>
      <c r="AV171" s="980"/>
      <c r="AW171" s="980"/>
      <c r="BA171" s="980"/>
      <c r="BB171" s="980"/>
      <c r="BF171" s="980"/>
      <c r="BG171" s="980"/>
      <c r="BJ171" s="981"/>
      <c r="BK171" s="980"/>
      <c r="BL171" s="980"/>
      <c r="BM171" s="980"/>
      <c r="BN171" s="980"/>
      <c r="BO171" s="980"/>
      <c r="BP171" s="980"/>
    </row>
    <row r="172" spans="1:68" s="136" customFormat="1">
      <c r="A172" s="839"/>
      <c r="B172" s="144"/>
      <c r="C172" s="137"/>
      <c r="D172" s="137"/>
      <c r="E172" s="979"/>
      <c r="F172" s="144"/>
      <c r="G172" s="144"/>
      <c r="H172" s="980"/>
      <c r="I172" s="980"/>
      <c r="M172" s="980"/>
      <c r="N172" s="980"/>
      <c r="R172" s="980"/>
      <c r="S172" s="980"/>
      <c r="W172" s="980"/>
      <c r="X172" s="980"/>
      <c r="AB172" s="980"/>
      <c r="AC172" s="980"/>
      <c r="AG172" s="980"/>
      <c r="AH172" s="980"/>
      <c r="AL172" s="980"/>
      <c r="AM172" s="980"/>
      <c r="AQ172" s="980"/>
      <c r="AR172" s="980"/>
      <c r="AV172" s="980"/>
      <c r="AW172" s="980"/>
      <c r="BA172" s="980"/>
      <c r="BB172" s="980"/>
      <c r="BF172" s="980"/>
      <c r="BG172" s="980"/>
      <c r="BJ172" s="981"/>
      <c r="BK172" s="980"/>
      <c r="BL172" s="980"/>
      <c r="BM172" s="980"/>
      <c r="BN172" s="980"/>
      <c r="BO172" s="980"/>
      <c r="BP172" s="980"/>
    </row>
    <row r="173" spans="1:68" s="136" customFormat="1">
      <c r="A173" s="839"/>
      <c r="B173" s="144"/>
      <c r="C173" s="137"/>
      <c r="D173" s="137"/>
      <c r="E173" s="979"/>
      <c r="F173" s="144"/>
      <c r="G173" s="144"/>
      <c r="H173" s="980"/>
      <c r="I173" s="980"/>
      <c r="M173" s="980"/>
      <c r="N173" s="980"/>
      <c r="R173" s="980"/>
      <c r="S173" s="980"/>
      <c r="W173" s="980"/>
      <c r="X173" s="980"/>
      <c r="AB173" s="980"/>
      <c r="AC173" s="980"/>
      <c r="AG173" s="980"/>
      <c r="AH173" s="980"/>
      <c r="AL173" s="980"/>
      <c r="AM173" s="980"/>
      <c r="AQ173" s="980"/>
      <c r="AR173" s="980"/>
      <c r="AV173" s="980"/>
      <c r="AW173" s="980"/>
      <c r="BA173" s="980"/>
      <c r="BB173" s="980"/>
      <c r="BF173" s="980"/>
      <c r="BG173" s="980"/>
      <c r="BJ173" s="981"/>
      <c r="BK173" s="980"/>
      <c r="BL173" s="980"/>
      <c r="BM173" s="980"/>
      <c r="BN173" s="980"/>
      <c r="BO173" s="980"/>
      <c r="BP173" s="980"/>
    </row>
    <row r="174" spans="1:68" s="136" customFormat="1">
      <c r="A174" s="839"/>
      <c r="B174" s="144"/>
      <c r="C174" s="137"/>
      <c r="D174" s="137"/>
      <c r="E174" s="979"/>
      <c r="F174" s="144"/>
      <c r="G174" s="144"/>
      <c r="H174" s="980"/>
      <c r="I174" s="980"/>
      <c r="M174" s="980"/>
      <c r="N174" s="980"/>
      <c r="R174" s="980"/>
      <c r="S174" s="980"/>
      <c r="W174" s="980"/>
      <c r="X174" s="980"/>
      <c r="AB174" s="980"/>
      <c r="AC174" s="980"/>
      <c r="AG174" s="980"/>
      <c r="AH174" s="980"/>
      <c r="AL174" s="980"/>
      <c r="AM174" s="980"/>
      <c r="AQ174" s="980"/>
      <c r="AR174" s="980"/>
      <c r="AV174" s="980"/>
      <c r="AW174" s="980"/>
      <c r="BA174" s="980"/>
      <c r="BB174" s="980"/>
      <c r="BF174" s="980"/>
      <c r="BG174" s="980"/>
      <c r="BJ174" s="981"/>
      <c r="BK174" s="980"/>
      <c r="BL174" s="980"/>
      <c r="BM174" s="980"/>
      <c r="BN174" s="980"/>
      <c r="BO174" s="980"/>
      <c r="BP174" s="980"/>
    </row>
    <row r="175" spans="1:68" s="136" customFormat="1">
      <c r="A175" s="839"/>
      <c r="B175" s="144"/>
      <c r="C175" s="137"/>
      <c r="D175" s="137"/>
      <c r="E175" s="979"/>
      <c r="F175" s="144"/>
      <c r="G175" s="144"/>
      <c r="H175" s="980"/>
      <c r="I175" s="980"/>
      <c r="M175" s="980"/>
      <c r="N175" s="980"/>
      <c r="R175" s="980"/>
      <c r="S175" s="980"/>
      <c r="W175" s="980"/>
      <c r="X175" s="980"/>
      <c r="AB175" s="980"/>
      <c r="AC175" s="980"/>
      <c r="AG175" s="980"/>
      <c r="AH175" s="980"/>
      <c r="AL175" s="980"/>
      <c r="AM175" s="980"/>
      <c r="AQ175" s="980"/>
      <c r="AR175" s="980"/>
      <c r="AV175" s="980"/>
      <c r="AW175" s="980"/>
      <c r="BA175" s="980"/>
      <c r="BB175" s="980"/>
      <c r="BF175" s="980"/>
      <c r="BG175" s="980"/>
      <c r="BJ175" s="981"/>
      <c r="BK175" s="980"/>
      <c r="BL175" s="980"/>
      <c r="BM175" s="980"/>
      <c r="BN175" s="980"/>
      <c r="BO175" s="980"/>
      <c r="BP175" s="980"/>
    </row>
    <row r="176" spans="1:68" s="136" customFormat="1">
      <c r="A176" s="839"/>
      <c r="B176" s="144"/>
      <c r="C176" s="137"/>
      <c r="D176" s="137"/>
      <c r="E176" s="979"/>
      <c r="F176" s="144"/>
      <c r="G176" s="144"/>
      <c r="H176" s="980"/>
      <c r="I176" s="980"/>
      <c r="M176" s="980"/>
      <c r="N176" s="980"/>
      <c r="R176" s="980"/>
      <c r="S176" s="980"/>
      <c r="W176" s="980"/>
      <c r="X176" s="980"/>
      <c r="AB176" s="980"/>
      <c r="AC176" s="980"/>
      <c r="AG176" s="980"/>
      <c r="AH176" s="980"/>
      <c r="AL176" s="980"/>
      <c r="AM176" s="980"/>
      <c r="AQ176" s="980"/>
      <c r="AR176" s="980"/>
      <c r="AV176" s="980"/>
      <c r="AW176" s="980"/>
      <c r="BA176" s="980"/>
      <c r="BB176" s="980"/>
      <c r="BF176" s="980"/>
      <c r="BG176" s="980"/>
      <c r="BJ176" s="981"/>
      <c r="BK176" s="980"/>
      <c r="BL176" s="980"/>
      <c r="BM176" s="980"/>
      <c r="BN176" s="980"/>
      <c r="BO176" s="980"/>
      <c r="BP176" s="980"/>
    </row>
    <row r="177" spans="1:68" s="136" customFormat="1">
      <c r="A177" s="839"/>
      <c r="B177" s="144"/>
      <c r="C177" s="137"/>
      <c r="D177" s="137"/>
      <c r="E177" s="979"/>
      <c r="F177" s="144"/>
      <c r="G177" s="144"/>
      <c r="H177" s="980"/>
      <c r="I177" s="980"/>
      <c r="M177" s="980"/>
      <c r="N177" s="980"/>
      <c r="R177" s="980"/>
      <c r="S177" s="980"/>
      <c r="W177" s="980"/>
      <c r="X177" s="980"/>
      <c r="AB177" s="980"/>
      <c r="AC177" s="980"/>
      <c r="AG177" s="980"/>
      <c r="AH177" s="980"/>
      <c r="AL177" s="980"/>
      <c r="AM177" s="980"/>
      <c r="AQ177" s="980"/>
      <c r="AR177" s="980"/>
      <c r="AV177" s="980"/>
      <c r="AW177" s="980"/>
      <c r="BA177" s="980"/>
      <c r="BB177" s="980"/>
      <c r="BF177" s="980"/>
      <c r="BG177" s="980"/>
      <c r="BJ177" s="981"/>
      <c r="BK177" s="980"/>
      <c r="BL177" s="980"/>
      <c r="BM177" s="980"/>
      <c r="BN177" s="980"/>
      <c r="BO177" s="980"/>
      <c r="BP177" s="980"/>
    </row>
    <row r="178" spans="1:68" s="136" customFormat="1">
      <c r="A178" s="839"/>
      <c r="B178" s="144"/>
      <c r="C178" s="137"/>
      <c r="D178" s="137"/>
      <c r="E178" s="979"/>
      <c r="F178" s="144"/>
      <c r="G178" s="144"/>
      <c r="H178" s="980"/>
      <c r="I178" s="980"/>
      <c r="M178" s="980"/>
      <c r="N178" s="980"/>
      <c r="R178" s="980"/>
      <c r="S178" s="980"/>
      <c r="W178" s="980"/>
      <c r="X178" s="980"/>
      <c r="AB178" s="980"/>
      <c r="AC178" s="980"/>
      <c r="AG178" s="980"/>
      <c r="AH178" s="980"/>
      <c r="AL178" s="980"/>
      <c r="AM178" s="980"/>
      <c r="AQ178" s="980"/>
      <c r="AR178" s="980"/>
      <c r="AV178" s="980"/>
      <c r="AW178" s="980"/>
      <c r="BA178" s="980"/>
      <c r="BB178" s="980"/>
      <c r="BF178" s="980"/>
      <c r="BG178" s="980"/>
      <c r="BJ178" s="981"/>
      <c r="BK178" s="980"/>
      <c r="BL178" s="980"/>
      <c r="BM178" s="980"/>
      <c r="BN178" s="980"/>
      <c r="BO178" s="980"/>
      <c r="BP178" s="980"/>
    </row>
    <row r="179" spans="1:68" s="136" customFormat="1">
      <c r="A179" s="839"/>
      <c r="B179" s="144"/>
      <c r="C179" s="137"/>
      <c r="D179" s="137"/>
      <c r="E179" s="979"/>
      <c r="F179" s="144"/>
      <c r="G179" s="144"/>
      <c r="H179" s="980"/>
      <c r="I179" s="980"/>
      <c r="M179" s="980"/>
      <c r="N179" s="980"/>
      <c r="R179" s="980"/>
      <c r="S179" s="980"/>
      <c r="W179" s="980"/>
      <c r="X179" s="980"/>
      <c r="AB179" s="980"/>
      <c r="AC179" s="980"/>
      <c r="AG179" s="980"/>
      <c r="AH179" s="980"/>
      <c r="AL179" s="980"/>
      <c r="AM179" s="980"/>
      <c r="AQ179" s="980"/>
      <c r="AR179" s="980"/>
      <c r="AV179" s="980"/>
      <c r="AW179" s="980"/>
      <c r="BA179" s="980"/>
      <c r="BB179" s="980"/>
      <c r="BF179" s="980"/>
      <c r="BG179" s="980"/>
      <c r="BJ179" s="981"/>
      <c r="BK179" s="980"/>
      <c r="BL179" s="980"/>
      <c r="BM179" s="980"/>
      <c r="BN179" s="980"/>
      <c r="BO179" s="980"/>
      <c r="BP179" s="980"/>
    </row>
    <row r="180" spans="1:68" s="136" customFormat="1">
      <c r="A180" s="839"/>
      <c r="B180" s="144"/>
      <c r="C180" s="137"/>
      <c r="D180" s="137"/>
      <c r="E180" s="979"/>
      <c r="F180" s="144"/>
      <c r="G180" s="144"/>
      <c r="H180" s="980"/>
      <c r="I180" s="980"/>
      <c r="M180" s="980"/>
      <c r="N180" s="980"/>
      <c r="R180" s="980"/>
      <c r="S180" s="980"/>
      <c r="W180" s="980"/>
      <c r="X180" s="980"/>
      <c r="AB180" s="980"/>
      <c r="AC180" s="980"/>
      <c r="AG180" s="980"/>
      <c r="AH180" s="980"/>
      <c r="AL180" s="980"/>
      <c r="AM180" s="980"/>
      <c r="AQ180" s="980"/>
      <c r="AR180" s="980"/>
      <c r="AV180" s="980"/>
      <c r="AW180" s="980"/>
      <c r="BA180" s="980"/>
      <c r="BB180" s="980"/>
      <c r="BF180" s="980"/>
      <c r="BG180" s="980"/>
      <c r="BJ180" s="981"/>
      <c r="BK180" s="980"/>
      <c r="BL180" s="980"/>
      <c r="BM180" s="980"/>
      <c r="BN180" s="980"/>
      <c r="BO180" s="980"/>
      <c r="BP180" s="980"/>
    </row>
    <row r="181" spans="1:68" s="136" customFormat="1">
      <c r="A181" s="839"/>
      <c r="B181" s="144"/>
      <c r="C181" s="137"/>
      <c r="D181" s="137"/>
      <c r="E181" s="979"/>
      <c r="F181" s="144"/>
      <c r="G181" s="144"/>
      <c r="H181" s="980"/>
      <c r="I181" s="980"/>
      <c r="M181" s="980"/>
      <c r="N181" s="980"/>
      <c r="R181" s="980"/>
      <c r="S181" s="980"/>
      <c r="W181" s="980"/>
      <c r="X181" s="980"/>
      <c r="AB181" s="980"/>
      <c r="AC181" s="980"/>
      <c r="AG181" s="980"/>
      <c r="AH181" s="980"/>
      <c r="AL181" s="980"/>
      <c r="AM181" s="980"/>
      <c r="AQ181" s="980"/>
      <c r="AR181" s="980"/>
      <c r="AV181" s="980"/>
      <c r="AW181" s="980"/>
      <c r="BA181" s="980"/>
      <c r="BB181" s="980"/>
      <c r="BF181" s="980"/>
      <c r="BG181" s="980"/>
      <c r="BJ181" s="981"/>
      <c r="BK181" s="980"/>
      <c r="BL181" s="980"/>
      <c r="BM181" s="980"/>
      <c r="BN181" s="980"/>
      <c r="BO181" s="980"/>
      <c r="BP181" s="980"/>
    </row>
    <row r="182" spans="1:68" s="136" customFormat="1">
      <c r="A182" s="839"/>
      <c r="B182" s="144"/>
      <c r="C182" s="137"/>
      <c r="D182" s="137"/>
      <c r="E182" s="979"/>
      <c r="F182" s="144"/>
      <c r="G182" s="144"/>
      <c r="H182" s="980"/>
      <c r="I182" s="980"/>
      <c r="M182" s="980"/>
      <c r="N182" s="980"/>
      <c r="R182" s="980"/>
      <c r="S182" s="980"/>
      <c r="W182" s="980"/>
      <c r="X182" s="980"/>
      <c r="AB182" s="980"/>
      <c r="AC182" s="980"/>
      <c r="AG182" s="980"/>
      <c r="AH182" s="980"/>
      <c r="AL182" s="980"/>
      <c r="AM182" s="980"/>
      <c r="AQ182" s="980"/>
      <c r="AR182" s="980"/>
      <c r="AV182" s="980"/>
      <c r="AW182" s="980"/>
      <c r="BA182" s="980"/>
      <c r="BB182" s="980"/>
      <c r="BF182" s="980"/>
      <c r="BG182" s="980"/>
      <c r="BJ182" s="981"/>
      <c r="BK182" s="980"/>
      <c r="BL182" s="980"/>
      <c r="BM182" s="980"/>
      <c r="BN182" s="980"/>
      <c r="BO182" s="980"/>
      <c r="BP182" s="980"/>
    </row>
    <row r="183" spans="1:68" s="136" customFormat="1">
      <c r="A183" s="839"/>
      <c r="B183" s="144"/>
      <c r="C183" s="137"/>
      <c r="D183" s="137"/>
      <c r="E183" s="979"/>
      <c r="F183" s="144"/>
      <c r="G183" s="144"/>
      <c r="H183" s="980"/>
      <c r="I183" s="980"/>
      <c r="M183" s="980"/>
      <c r="N183" s="980"/>
      <c r="R183" s="980"/>
      <c r="S183" s="980"/>
      <c r="W183" s="980"/>
      <c r="X183" s="980"/>
      <c r="AB183" s="980"/>
      <c r="AC183" s="980"/>
      <c r="AG183" s="980"/>
      <c r="AH183" s="980"/>
      <c r="AL183" s="980"/>
      <c r="AM183" s="980"/>
      <c r="AQ183" s="980"/>
      <c r="AR183" s="980"/>
      <c r="AV183" s="980"/>
      <c r="AW183" s="980"/>
      <c r="BA183" s="980"/>
      <c r="BB183" s="980"/>
      <c r="BF183" s="980"/>
      <c r="BG183" s="980"/>
      <c r="BJ183" s="981"/>
      <c r="BK183" s="980"/>
      <c r="BL183" s="980"/>
      <c r="BM183" s="980"/>
      <c r="BN183" s="980"/>
      <c r="BO183" s="980"/>
      <c r="BP183" s="980"/>
    </row>
    <row r="184" spans="1:68" s="136" customFormat="1">
      <c r="A184" s="839"/>
      <c r="B184" s="144"/>
      <c r="C184" s="137"/>
      <c r="D184" s="137"/>
      <c r="E184" s="979"/>
      <c r="F184" s="144"/>
      <c r="G184" s="144"/>
      <c r="H184" s="980"/>
      <c r="I184" s="980"/>
      <c r="M184" s="980"/>
      <c r="N184" s="980"/>
      <c r="R184" s="980"/>
      <c r="S184" s="980"/>
      <c r="W184" s="980"/>
      <c r="X184" s="980"/>
      <c r="AB184" s="980"/>
      <c r="AC184" s="980"/>
      <c r="AG184" s="980"/>
      <c r="AH184" s="980"/>
      <c r="AL184" s="980"/>
      <c r="AM184" s="980"/>
      <c r="AQ184" s="980"/>
      <c r="AR184" s="980"/>
      <c r="AV184" s="980"/>
      <c r="AW184" s="980"/>
      <c r="BA184" s="980"/>
      <c r="BB184" s="980"/>
      <c r="BF184" s="980"/>
      <c r="BG184" s="980"/>
      <c r="BJ184" s="981"/>
      <c r="BK184" s="980"/>
      <c r="BL184" s="980"/>
      <c r="BM184" s="980"/>
      <c r="BN184" s="980"/>
      <c r="BO184" s="980"/>
      <c r="BP184" s="980"/>
    </row>
    <row r="185" spans="1:68" s="136" customFormat="1">
      <c r="A185" s="839"/>
      <c r="B185" s="144"/>
      <c r="C185" s="137"/>
      <c r="D185" s="137"/>
      <c r="E185" s="979"/>
      <c r="F185" s="144"/>
      <c r="G185" s="144"/>
      <c r="H185" s="980"/>
      <c r="I185" s="980"/>
      <c r="M185" s="980"/>
      <c r="N185" s="980"/>
      <c r="R185" s="980"/>
      <c r="S185" s="980"/>
      <c r="W185" s="980"/>
      <c r="X185" s="980"/>
      <c r="AB185" s="980"/>
      <c r="AC185" s="980"/>
      <c r="AG185" s="980"/>
      <c r="AH185" s="980"/>
      <c r="AL185" s="980"/>
      <c r="AM185" s="980"/>
      <c r="AQ185" s="980"/>
      <c r="AR185" s="980"/>
      <c r="AV185" s="980"/>
      <c r="AW185" s="980"/>
      <c r="BA185" s="980"/>
      <c r="BB185" s="980"/>
      <c r="BF185" s="980"/>
      <c r="BG185" s="980"/>
      <c r="BJ185" s="981"/>
      <c r="BK185" s="980"/>
      <c r="BL185" s="980"/>
      <c r="BM185" s="980"/>
      <c r="BN185" s="980"/>
      <c r="BO185" s="980"/>
      <c r="BP185" s="980"/>
    </row>
    <row r="186" spans="1:68" s="136" customFormat="1">
      <c r="A186" s="839"/>
      <c r="B186" s="144"/>
      <c r="C186" s="137"/>
      <c r="D186" s="137"/>
      <c r="E186" s="979"/>
      <c r="F186" s="144"/>
      <c r="G186" s="144"/>
      <c r="H186" s="980"/>
      <c r="I186" s="980"/>
      <c r="M186" s="980"/>
      <c r="N186" s="980"/>
      <c r="R186" s="980"/>
      <c r="S186" s="980"/>
      <c r="W186" s="980"/>
      <c r="X186" s="980"/>
      <c r="AB186" s="980"/>
      <c r="AC186" s="980"/>
      <c r="AG186" s="980"/>
      <c r="AH186" s="980"/>
      <c r="AL186" s="980"/>
      <c r="AM186" s="980"/>
      <c r="AQ186" s="980"/>
      <c r="AR186" s="980"/>
      <c r="AV186" s="980"/>
      <c r="AW186" s="980"/>
      <c r="BA186" s="980"/>
      <c r="BB186" s="980"/>
      <c r="BF186" s="980"/>
      <c r="BG186" s="980"/>
      <c r="BJ186" s="981"/>
      <c r="BK186" s="980"/>
      <c r="BL186" s="980"/>
      <c r="BM186" s="980"/>
      <c r="BN186" s="980"/>
      <c r="BO186" s="980"/>
      <c r="BP186" s="980"/>
    </row>
    <row r="187" spans="1:68" s="136" customFormat="1">
      <c r="A187" s="839"/>
      <c r="B187" s="144"/>
      <c r="C187" s="137"/>
      <c r="D187" s="137"/>
      <c r="E187" s="979"/>
      <c r="F187" s="144"/>
      <c r="G187" s="144"/>
      <c r="H187" s="980"/>
      <c r="I187" s="980"/>
      <c r="M187" s="980"/>
      <c r="N187" s="980"/>
      <c r="R187" s="980"/>
      <c r="S187" s="980"/>
      <c r="W187" s="980"/>
      <c r="X187" s="980"/>
      <c r="AB187" s="980"/>
      <c r="AC187" s="980"/>
      <c r="AG187" s="980"/>
      <c r="AH187" s="980"/>
      <c r="AL187" s="980"/>
      <c r="AM187" s="980"/>
      <c r="AQ187" s="980"/>
      <c r="AR187" s="980"/>
      <c r="AV187" s="980"/>
      <c r="AW187" s="980"/>
      <c r="BA187" s="980"/>
      <c r="BB187" s="980"/>
      <c r="BF187" s="980"/>
      <c r="BG187" s="980"/>
      <c r="BJ187" s="981"/>
      <c r="BK187" s="980"/>
      <c r="BL187" s="980"/>
      <c r="BM187" s="980"/>
      <c r="BN187" s="980"/>
      <c r="BO187" s="980"/>
      <c r="BP187" s="980"/>
    </row>
    <row r="188" spans="1:68" s="136" customFormat="1">
      <c r="A188" s="839"/>
      <c r="B188" s="144"/>
      <c r="C188" s="137"/>
      <c r="D188" s="137"/>
      <c r="E188" s="979"/>
      <c r="F188" s="144"/>
      <c r="G188" s="144"/>
      <c r="H188" s="980"/>
      <c r="I188" s="980"/>
      <c r="M188" s="980"/>
      <c r="N188" s="980"/>
      <c r="R188" s="980"/>
      <c r="S188" s="980"/>
      <c r="W188" s="980"/>
      <c r="X188" s="980"/>
      <c r="AB188" s="980"/>
      <c r="AC188" s="980"/>
      <c r="AG188" s="980"/>
      <c r="AH188" s="980"/>
      <c r="AL188" s="980"/>
      <c r="AM188" s="980"/>
      <c r="AQ188" s="980"/>
      <c r="AR188" s="980"/>
      <c r="AV188" s="980"/>
      <c r="AW188" s="980"/>
      <c r="BA188" s="980"/>
      <c r="BB188" s="980"/>
      <c r="BF188" s="980"/>
      <c r="BG188" s="980"/>
      <c r="BJ188" s="981"/>
      <c r="BK188" s="980"/>
      <c r="BL188" s="980"/>
      <c r="BM188" s="980"/>
      <c r="BN188" s="980"/>
      <c r="BO188" s="980"/>
      <c r="BP188" s="980"/>
    </row>
    <row r="189" spans="1:68" s="136" customFormat="1">
      <c r="A189" s="839"/>
      <c r="B189" s="144"/>
      <c r="C189" s="137"/>
      <c r="D189" s="137"/>
      <c r="E189" s="979"/>
      <c r="F189" s="144"/>
      <c r="G189" s="144"/>
      <c r="H189" s="980"/>
      <c r="I189" s="980"/>
      <c r="M189" s="980"/>
      <c r="N189" s="980"/>
      <c r="R189" s="980"/>
      <c r="S189" s="980"/>
      <c r="W189" s="980"/>
      <c r="X189" s="980"/>
      <c r="AB189" s="980"/>
      <c r="AC189" s="980"/>
      <c r="AG189" s="980"/>
      <c r="AH189" s="980"/>
      <c r="AL189" s="980"/>
      <c r="AM189" s="980"/>
      <c r="AQ189" s="980"/>
      <c r="AR189" s="980"/>
      <c r="AV189" s="980"/>
      <c r="AW189" s="980"/>
      <c r="BA189" s="980"/>
      <c r="BB189" s="980"/>
      <c r="BF189" s="980"/>
      <c r="BG189" s="980"/>
      <c r="BJ189" s="981"/>
      <c r="BK189" s="980"/>
      <c r="BL189" s="980"/>
      <c r="BM189" s="980"/>
      <c r="BN189" s="980"/>
      <c r="BO189" s="980"/>
      <c r="BP189" s="980"/>
    </row>
    <row r="190" spans="1:68" s="136" customFormat="1">
      <c r="A190" s="839"/>
      <c r="B190" s="144"/>
      <c r="C190" s="137"/>
      <c r="D190" s="137"/>
      <c r="E190" s="979"/>
      <c r="F190" s="144"/>
      <c r="G190" s="144"/>
      <c r="H190" s="980"/>
      <c r="I190" s="980"/>
      <c r="M190" s="980"/>
      <c r="N190" s="980"/>
      <c r="R190" s="980"/>
      <c r="S190" s="980"/>
      <c r="W190" s="980"/>
      <c r="X190" s="980"/>
      <c r="AB190" s="980"/>
      <c r="AC190" s="980"/>
      <c r="AG190" s="980"/>
      <c r="AH190" s="980"/>
      <c r="AL190" s="980"/>
      <c r="AM190" s="980"/>
      <c r="AQ190" s="980"/>
      <c r="AR190" s="980"/>
      <c r="AV190" s="980"/>
      <c r="AW190" s="980"/>
      <c r="BA190" s="980"/>
      <c r="BB190" s="980"/>
      <c r="BF190" s="980"/>
      <c r="BG190" s="980"/>
      <c r="BJ190" s="981"/>
      <c r="BK190" s="980"/>
      <c r="BL190" s="980"/>
      <c r="BM190" s="980"/>
      <c r="BN190" s="980"/>
      <c r="BO190" s="980"/>
      <c r="BP190" s="980"/>
    </row>
    <row r="191" spans="1:68" s="136" customFormat="1">
      <c r="A191" s="839"/>
      <c r="B191" s="144"/>
      <c r="C191" s="137"/>
      <c r="D191" s="137"/>
      <c r="E191" s="979"/>
      <c r="F191" s="144"/>
      <c r="G191" s="144"/>
      <c r="H191" s="980"/>
      <c r="I191" s="980"/>
      <c r="M191" s="980"/>
      <c r="N191" s="980"/>
      <c r="R191" s="980"/>
      <c r="S191" s="980"/>
      <c r="W191" s="980"/>
      <c r="X191" s="980"/>
      <c r="AB191" s="980"/>
      <c r="AC191" s="980"/>
      <c r="AG191" s="980"/>
      <c r="AH191" s="980"/>
      <c r="AL191" s="980"/>
      <c r="AM191" s="980"/>
      <c r="AQ191" s="980"/>
      <c r="AR191" s="980"/>
      <c r="AV191" s="980"/>
      <c r="AW191" s="980"/>
      <c r="BA191" s="980"/>
      <c r="BB191" s="980"/>
      <c r="BF191" s="980"/>
      <c r="BG191" s="980"/>
      <c r="BJ191" s="981"/>
      <c r="BK191" s="980"/>
      <c r="BL191" s="980"/>
      <c r="BM191" s="980"/>
      <c r="BN191" s="980"/>
      <c r="BO191" s="980"/>
      <c r="BP191" s="980"/>
    </row>
    <row r="192" spans="1:68" s="136" customFormat="1">
      <c r="A192" s="839"/>
      <c r="B192" s="144"/>
      <c r="C192" s="137"/>
      <c r="D192" s="137"/>
      <c r="E192" s="979"/>
      <c r="F192" s="144"/>
      <c r="G192" s="144"/>
      <c r="H192" s="980"/>
      <c r="I192" s="980"/>
      <c r="M192" s="980"/>
      <c r="N192" s="980"/>
      <c r="R192" s="980"/>
      <c r="S192" s="980"/>
      <c r="W192" s="980"/>
      <c r="X192" s="980"/>
      <c r="AB192" s="980"/>
      <c r="AC192" s="980"/>
      <c r="AG192" s="980"/>
      <c r="AH192" s="980"/>
      <c r="AL192" s="980"/>
      <c r="AM192" s="980"/>
      <c r="AQ192" s="980"/>
      <c r="AR192" s="980"/>
      <c r="AV192" s="980"/>
      <c r="AW192" s="980"/>
      <c r="BA192" s="980"/>
      <c r="BB192" s="980"/>
      <c r="BF192" s="980"/>
      <c r="BG192" s="980"/>
      <c r="BJ192" s="981"/>
      <c r="BK192" s="980"/>
      <c r="BL192" s="980"/>
      <c r="BM192" s="980"/>
      <c r="BN192" s="980"/>
      <c r="BO192" s="980"/>
      <c r="BP192" s="980"/>
    </row>
    <row r="193" spans="1:68" s="136" customFormat="1">
      <c r="A193" s="839"/>
      <c r="B193" s="144"/>
      <c r="C193" s="137"/>
      <c r="D193" s="137"/>
      <c r="E193" s="979"/>
      <c r="F193" s="144"/>
      <c r="G193" s="144"/>
      <c r="H193" s="980"/>
      <c r="I193" s="980"/>
      <c r="M193" s="980"/>
      <c r="N193" s="980"/>
      <c r="R193" s="980"/>
      <c r="S193" s="980"/>
      <c r="W193" s="980"/>
      <c r="X193" s="980"/>
      <c r="AB193" s="980"/>
      <c r="AC193" s="980"/>
      <c r="AG193" s="980"/>
      <c r="AH193" s="980"/>
      <c r="AL193" s="980"/>
      <c r="AM193" s="980"/>
      <c r="AQ193" s="980"/>
      <c r="AR193" s="980"/>
      <c r="AV193" s="980"/>
      <c r="AW193" s="980"/>
      <c r="BA193" s="980"/>
      <c r="BB193" s="980"/>
      <c r="BF193" s="980"/>
      <c r="BG193" s="980"/>
      <c r="BJ193" s="981"/>
      <c r="BK193" s="980"/>
      <c r="BL193" s="980"/>
      <c r="BM193" s="980"/>
      <c r="BN193" s="980"/>
      <c r="BO193" s="980"/>
      <c r="BP193" s="980"/>
    </row>
    <row r="194" spans="1:68" s="136" customFormat="1">
      <c r="A194" s="839"/>
      <c r="B194" s="144"/>
      <c r="C194" s="137"/>
      <c r="D194" s="137"/>
      <c r="E194" s="979"/>
      <c r="F194" s="144"/>
      <c r="G194" s="144"/>
      <c r="H194" s="980"/>
      <c r="I194" s="980"/>
      <c r="M194" s="980"/>
      <c r="N194" s="980"/>
      <c r="R194" s="980"/>
      <c r="S194" s="980"/>
      <c r="W194" s="980"/>
      <c r="X194" s="980"/>
      <c r="AB194" s="980"/>
      <c r="AC194" s="980"/>
      <c r="AG194" s="980"/>
      <c r="AH194" s="980"/>
      <c r="AL194" s="980"/>
      <c r="AM194" s="980"/>
      <c r="AQ194" s="980"/>
      <c r="AR194" s="980"/>
      <c r="AV194" s="980"/>
      <c r="AW194" s="980"/>
      <c r="BA194" s="980"/>
      <c r="BB194" s="980"/>
      <c r="BF194" s="980"/>
      <c r="BG194" s="980"/>
      <c r="BJ194" s="981"/>
      <c r="BK194" s="980"/>
      <c r="BL194" s="980"/>
      <c r="BM194" s="980"/>
      <c r="BN194" s="980"/>
      <c r="BO194" s="980"/>
      <c r="BP194" s="980"/>
    </row>
    <row r="195" spans="1:68" s="136" customFormat="1">
      <c r="A195" s="839"/>
      <c r="B195" s="144"/>
      <c r="C195" s="137"/>
      <c r="D195" s="137"/>
      <c r="E195" s="979"/>
      <c r="F195" s="144"/>
      <c r="G195" s="144"/>
      <c r="H195" s="980"/>
      <c r="I195" s="980"/>
      <c r="M195" s="980"/>
      <c r="N195" s="980"/>
      <c r="R195" s="980"/>
      <c r="S195" s="980"/>
      <c r="W195" s="980"/>
      <c r="X195" s="980"/>
      <c r="AB195" s="980"/>
      <c r="AC195" s="980"/>
      <c r="AG195" s="980"/>
      <c r="AH195" s="980"/>
      <c r="AL195" s="980"/>
      <c r="AM195" s="980"/>
      <c r="AQ195" s="980"/>
      <c r="AR195" s="980"/>
      <c r="AV195" s="980"/>
      <c r="AW195" s="980"/>
      <c r="BA195" s="980"/>
      <c r="BB195" s="980"/>
      <c r="BF195" s="980"/>
      <c r="BG195" s="980"/>
      <c r="BJ195" s="981"/>
      <c r="BK195" s="980"/>
      <c r="BL195" s="980"/>
      <c r="BM195" s="980"/>
      <c r="BN195" s="980"/>
      <c r="BO195" s="980"/>
      <c r="BP195" s="980"/>
    </row>
    <row r="196" spans="1:68" s="136" customFormat="1">
      <c r="A196" s="839"/>
      <c r="B196" s="144"/>
      <c r="C196" s="137"/>
      <c r="D196" s="137"/>
      <c r="E196" s="979"/>
      <c r="F196" s="144"/>
      <c r="G196" s="144"/>
      <c r="H196" s="980"/>
      <c r="I196" s="980"/>
      <c r="M196" s="980"/>
      <c r="N196" s="980"/>
      <c r="R196" s="980"/>
      <c r="S196" s="980"/>
      <c r="W196" s="980"/>
      <c r="X196" s="980"/>
      <c r="AB196" s="980"/>
      <c r="AC196" s="980"/>
      <c r="AG196" s="980"/>
      <c r="AH196" s="980"/>
      <c r="AL196" s="980"/>
      <c r="AM196" s="980"/>
      <c r="AQ196" s="980"/>
      <c r="AR196" s="980"/>
      <c r="AV196" s="980"/>
      <c r="AW196" s="980"/>
      <c r="BA196" s="980"/>
      <c r="BB196" s="980"/>
      <c r="BF196" s="980"/>
      <c r="BG196" s="980"/>
      <c r="BJ196" s="981"/>
      <c r="BK196" s="980"/>
      <c r="BL196" s="980"/>
      <c r="BM196" s="980"/>
      <c r="BN196" s="980"/>
      <c r="BO196" s="980"/>
      <c r="BP196" s="980"/>
    </row>
    <row r="197" spans="1:68" s="136" customFormat="1">
      <c r="A197" s="839"/>
      <c r="B197" s="144"/>
      <c r="C197" s="137"/>
      <c r="D197" s="137"/>
      <c r="E197" s="979"/>
      <c r="F197" s="144"/>
      <c r="G197" s="144"/>
      <c r="H197" s="980"/>
      <c r="I197" s="980"/>
      <c r="M197" s="980"/>
      <c r="N197" s="980"/>
      <c r="R197" s="980"/>
      <c r="S197" s="980"/>
      <c r="W197" s="980"/>
      <c r="X197" s="980"/>
      <c r="AB197" s="980"/>
      <c r="AC197" s="980"/>
      <c r="AG197" s="980"/>
      <c r="AH197" s="980"/>
      <c r="AL197" s="980"/>
      <c r="AM197" s="980"/>
      <c r="AQ197" s="980"/>
      <c r="AR197" s="980"/>
      <c r="AV197" s="980"/>
      <c r="AW197" s="980"/>
      <c r="BA197" s="980"/>
      <c r="BB197" s="980"/>
      <c r="BF197" s="980"/>
      <c r="BG197" s="980"/>
      <c r="BJ197" s="981"/>
      <c r="BK197" s="980"/>
      <c r="BL197" s="980"/>
      <c r="BM197" s="980"/>
      <c r="BN197" s="980"/>
      <c r="BO197" s="980"/>
      <c r="BP197" s="980"/>
    </row>
    <row r="198" spans="1:68" s="136" customFormat="1">
      <c r="A198" s="839"/>
      <c r="B198" s="144"/>
      <c r="C198" s="137"/>
      <c r="D198" s="137"/>
      <c r="E198" s="979"/>
      <c r="F198" s="144"/>
      <c r="G198" s="144"/>
      <c r="H198" s="980"/>
      <c r="I198" s="980"/>
      <c r="M198" s="980"/>
      <c r="N198" s="980"/>
      <c r="R198" s="980"/>
      <c r="S198" s="980"/>
      <c r="W198" s="980"/>
      <c r="X198" s="980"/>
      <c r="AB198" s="980"/>
      <c r="AC198" s="980"/>
      <c r="AG198" s="980"/>
      <c r="AH198" s="980"/>
      <c r="AL198" s="980"/>
      <c r="AM198" s="980"/>
      <c r="AQ198" s="980"/>
      <c r="AR198" s="980"/>
      <c r="AV198" s="980"/>
      <c r="AW198" s="980"/>
      <c r="BA198" s="980"/>
      <c r="BB198" s="980"/>
      <c r="BF198" s="980"/>
      <c r="BG198" s="980"/>
      <c r="BJ198" s="981"/>
      <c r="BK198" s="980"/>
      <c r="BL198" s="980"/>
      <c r="BM198" s="980"/>
      <c r="BN198" s="980"/>
      <c r="BO198" s="980"/>
      <c r="BP198" s="980"/>
    </row>
    <row r="199" spans="1:68" s="136" customFormat="1">
      <c r="A199" s="839"/>
      <c r="B199" s="144"/>
      <c r="C199" s="137"/>
      <c r="D199" s="137"/>
      <c r="E199" s="979"/>
      <c r="F199" s="144"/>
      <c r="G199" s="144"/>
      <c r="H199" s="980"/>
      <c r="I199" s="980"/>
      <c r="M199" s="980"/>
      <c r="N199" s="980"/>
      <c r="R199" s="980"/>
      <c r="S199" s="980"/>
      <c r="W199" s="980"/>
      <c r="X199" s="980"/>
      <c r="AB199" s="980"/>
      <c r="AC199" s="980"/>
      <c r="AG199" s="980"/>
      <c r="AH199" s="980"/>
      <c r="AL199" s="980"/>
      <c r="AM199" s="980"/>
      <c r="AQ199" s="980"/>
      <c r="AR199" s="980"/>
      <c r="AV199" s="980"/>
      <c r="AW199" s="980"/>
      <c r="BA199" s="980"/>
      <c r="BB199" s="980"/>
      <c r="BF199" s="980"/>
      <c r="BG199" s="980"/>
      <c r="BJ199" s="981"/>
      <c r="BK199" s="980"/>
      <c r="BL199" s="980"/>
      <c r="BM199" s="980"/>
      <c r="BN199" s="980"/>
      <c r="BO199" s="980"/>
      <c r="BP199" s="980"/>
    </row>
    <row r="200" spans="1:68" s="136" customFormat="1">
      <c r="A200" s="839"/>
      <c r="B200" s="144"/>
      <c r="C200" s="137"/>
      <c r="D200" s="137"/>
      <c r="E200" s="979"/>
      <c r="F200" s="144"/>
      <c r="G200" s="144"/>
      <c r="H200" s="980"/>
      <c r="I200" s="980"/>
      <c r="M200" s="980"/>
      <c r="N200" s="980"/>
      <c r="R200" s="980"/>
      <c r="S200" s="980"/>
      <c r="W200" s="980"/>
      <c r="X200" s="980"/>
      <c r="AB200" s="980"/>
      <c r="AC200" s="980"/>
      <c r="AG200" s="980"/>
      <c r="AH200" s="980"/>
      <c r="AL200" s="980"/>
      <c r="AM200" s="980"/>
      <c r="AQ200" s="980"/>
      <c r="AR200" s="980"/>
      <c r="AV200" s="980"/>
      <c r="AW200" s="980"/>
      <c r="BA200" s="980"/>
      <c r="BB200" s="980"/>
      <c r="BF200" s="980"/>
      <c r="BG200" s="980"/>
      <c r="BJ200" s="981"/>
      <c r="BK200" s="980"/>
      <c r="BL200" s="980"/>
      <c r="BM200" s="980"/>
      <c r="BN200" s="980"/>
      <c r="BO200" s="980"/>
      <c r="BP200" s="980"/>
    </row>
    <row r="201" spans="1:68" s="136" customFormat="1">
      <c r="A201" s="839"/>
      <c r="B201" s="144"/>
      <c r="C201" s="137"/>
      <c r="D201" s="137"/>
      <c r="E201" s="979"/>
      <c r="F201" s="144"/>
      <c r="G201" s="144"/>
      <c r="H201" s="980"/>
      <c r="I201" s="980"/>
      <c r="M201" s="980"/>
      <c r="N201" s="980"/>
      <c r="R201" s="980"/>
      <c r="S201" s="980"/>
      <c r="W201" s="980"/>
      <c r="X201" s="980"/>
      <c r="AB201" s="980"/>
      <c r="AC201" s="980"/>
      <c r="AG201" s="980"/>
      <c r="AH201" s="980"/>
      <c r="AL201" s="980"/>
      <c r="AM201" s="980"/>
      <c r="AQ201" s="980"/>
      <c r="AR201" s="980"/>
      <c r="AV201" s="980"/>
      <c r="AW201" s="980"/>
      <c r="BA201" s="980"/>
      <c r="BB201" s="980"/>
      <c r="BF201" s="980"/>
      <c r="BG201" s="980"/>
      <c r="BJ201" s="981"/>
      <c r="BK201" s="980"/>
      <c r="BL201" s="980"/>
      <c r="BM201" s="980"/>
      <c r="BN201" s="980"/>
      <c r="BO201" s="980"/>
      <c r="BP201" s="980"/>
    </row>
    <row r="202" spans="1:68" s="136" customFormat="1">
      <c r="A202" s="839"/>
      <c r="B202" s="144"/>
      <c r="C202" s="137"/>
      <c r="D202" s="137"/>
      <c r="E202" s="979"/>
      <c r="F202" s="144"/>
      <c r="G202" s="144"/>
      <c r="H202" s="980"/>
      <c r="I202" s="980"/>
      <c r="M202" s="980"/>
      <c r="N202" s="980"/>
      <c r="R202" s="980"/>
      <c r="S202" s="980"/>
      <c r="W202" s="980"/>
      <c r="X202" s="980"/>
      <c r="AB202" s="980"/>
      <c r="AC202" s="980"/>
      <c r="AG202" s="980"/>
      <c r="AH202" s="980"/>
      <c r="AL202" s="980"/>
      <c r="AM202" s="980"/>
      <c r="AQ202" s="980"/>
      <c r="AR202" s="980"/>
      <c r="AV202" s="980"/>
      <c r="AW202" s="980"/>
      <c r="BA202" s="980"/>
      <c r="BB202" s="980"/>
      <c r="BF202" s="980"/>
      <c r="BG202" s="980"/>
      <c r="BJ202" s="981"/>
      <c r="BK202" s="980"/>
      <c r="BL202" s="980"/>
      <c r="BM202" s="980"/>
      <c r="BN202" s="980"/>
      <c r="BO202" s="980"/>
      <c r="BP202" s="980"/>
    </row>
    <row r="203" spans="1:68" s="136" customFormat="1">
      <c r="A203" s="839"/>
      <c r="B203" s="144"/>
      <c r="C203" s="137"/>
      <c r="D203" s="137"/>
      <c r="E203" s="979"/>
      <c r="F203" s="144"/>
      <c r="G203" s="144"/>
      <c r="H203" s="980"/>
      <c r="I203" s="980"/>
      <c r="M203" s="980"/>
      <c r="N203" s="980"/>
      <c r="R203" s="980"/>
      <c r="S203" s="980"/>
      <c r="W203" s="980"/>
      <c r="X203" s="980"/>
      <c r="AB203" s="980"/>
      <c r="AC203" s="980"/>
      <c r="AG203" s="980"/>
      <c r="AH203" s="980"/>
      <c r="AL203" s="980"/>
      <c r="AM203" s="980"/>
      <c r="AQ203" s="980"/>
      <c r="AR203" s="980"/>
      <c r="AV203" s="980"/>
      <c r="AW203" s="980"/>
      <c r="BA203" s="980"/>
      <c r="BB203" s="980"/>
      <c r="BF203" s="980"/>
      <c r="BG203" s="980"/>
      <c r="BJ203" s="981"/>
      <c r="BK203" s="980"/>
      <c r="BL203" s="980"/>
      <c r="BM203" s="980"/>
      <c r="BN203" s="980"/>
      <c r="BO203" s="980"/>
      <c r="BP203" s="980"/>
    </row>
    <row r="204" spans="1:68" s="136" customFormat="1">
      <c r="A204" s="839"/>
      <c r="B204" s="144"/>
      <c r="C204" s="137"/>
      <c r="D204" s="137"/>
      <c r="E204" s="979"/>
      <c r="F204" s="144"/>
      <c r="G204" s="144"/>
      <c r="H204" s="980"/>
      <c r="I204" s="980"/>
      <c r="M204" s="980"/>
      <c r="N204" s="980"/>
      <c r="R204" s="980"/>
      <c r="S204" s="980"/>
      <c r="W204" s="980"/>
      <c r="X204" s="980"/>
      <c r="AB204" s="980"/>
      <c r="AC204" s="980"/>
      <c r="AG204" s="980"/>
      <c r="AH204" s="980"/>
      <c r="AL204" s="980"/>
      <c r="AM204" s="980"/>
      <c r="AQ204" s="980"/>
      <c r="AR204" s="980"/>
      <c r="AV204" s="980"/>
      <c r="AW204" s="980"/>
      <c r="BA204" s="980"/>
      <c r="BB204" s="980"/>
      <c r="BF204" s="980"/>
      <c r="BG204" s="980"/>
      <c r="BJ204" s="981"/>
      <c r="BK204" s="980"/>
      <c r="BL204" s="980"/>
      <c r="BM204" s="980"/>
      <c r="BN204" s="980"/>
      <c r="BO204" s="980"/>
      <c r="BP204" s="980"/>
    </row>
    <row r="205" spans="1:68" s="136" customFormat="1">
      <c r="A205" s="839"/>
      <c r="B205" s="144"/>
      <c r="C205" s="137"/>
      <c r="D205" s="137"/>
      <c r="E205" s="979"/>
      <c r="F205" s="144"/>
      <c r="G205" s="144"/>
      <c r="H205" s="980"/>
      <c r="I205" s="980"/>
      <c r="M205" s="980"/>
      <c r="N205" s="980"/>
      <c r="R205" s="980"/>
      <c r="S205" s="980"/>
      <c r="W205" s="980"/>
      <c r="X205" s="980"/>
      <c r="AB205" s="980"/>
      <c r="AC205" s="980"/>
      <c r="AG205" s="980"/>
      <c r="AH205" s="980"/>
      <c r="AL205" s="980"/>
      <c r="AM205" s="980"/>
      <c r="AQ205" s="980"/>
      <c r="AR205" s="980"/>
      <c r="AV205" s="980"/>
      <c r="AW205" s="980"/>
      <c r="BA205" s="980"/>
      <c r="BB205" s="980"/>
      <c r="BF205" s="980"/>
      <c r="BG205" s="980"/>
      <c r="BJ205" s="981"/>
      <c r="BK205" s="980"/>
      <c r="BL205" s="980"/>
      <c r="BM205" s="980"/>
      <c r="BN205" s="980"/>
      <c r="BO205" s="980"/>
      <c r="BP205" s="980"/>
    </row>
    <row r="206" spans="1:68" s="136" customFormat="1">
      <c r="A206" s="839"/>
      <c r="B206" s="144"/>
      <c r="C206" s="137"/>
      <c r="D206" s="137"/>
      <c r="E206" s="979"/>
      <c r="F206" s="144"/>
      <c r="G206" s="144"/>
      <c r="H206" s="980"/>
      <c r="I206" s="980"/>
      <c r="M206" s="980"/>
      <c r="N206" s="980"/>
      <c r="R206" s="980"/>
      <c r="S206" s="980"/>
      <c r="W206" s="980"/>
      <c r="X206" s="980"/>
      <c r="AB206" s="980"/>
      <c r="AC206" s="980"/>
      <c r="AG206" s="980"/>
      <c r="AH206" s="980"/>
      <c r="AL206" s="980"/>
      <c r="AM206" s="980"/>
      <c r="AQ206" s="980"/>
      <c r="AR206" s="980"/>
      <c r="AV206" s="980"/>
      <c r="AW206" s="980"/>
      <c r="BA206" s="980"/>
      <c r="BB206" s="980"/>
      <c r="BF206" s="980"/>
      <c r="BG206" s="980"/>
      <c r="BJ206" s="981"/>
      <c r="BK206" s="980"/>
      <c r="BL206" s="980"/>
      <c r="BM206" s="980"/>
      <c r="BN206" s="980"/>
      <c r="BO206" s="980"/>
      <c r="BP206" s="980"/>
    </row>
    <row r="207" spans="1:68" s="136" customFormat="1">
      <c r="A207" s="839"/>
      <c r="B207" s="144"/>
      <c r="C207" s="137"/>
      <c r="D207" s="137"/>
      <c r="E207" s="979"/>
      <c r="F207" s="144"/>
      <c r="G207" s="144"/>
      <c r="H207" s="980"/>
      <c r="I207" s="980"/>
      <c r="M207" s="980"/>
      <c r="N207" s="980"/>
      <c r="R207" s="980"/>
      <c r="S207" s="980"/>
      <c r="W207" s="980"/>
      <c r="X207" s="980"/>
      <c r="AB207" s="980"/>
      <c r="AC207" s="980"/>
      <c r="AG207" s="980"/>
      <c r="AH207" s="980"/>
      <c r="AL207" s="980"/>
      <c r="AM207" s="980"/>
      <c r="AQ207" s="980"/>
      <c r="AR207" s="980"/>
      <c r="AV207" s="980"/>
      <c r="AW207" s="980"/>
      <c r="BA207" s="980"/>
      <c r="BB207" s="980"/>
      <c r="BF207" s="980"/>
      <c r="BG207" s="980"/>
      <c r="BJ207" s="981"/>
      <c r="BK207" s="980"/>
      <c r="BL207" s="980"/>
      <c r="BM207" s="980"/>
      <c r="BN207" s="980"/>
      <c r="BO207" s="980"/>
      <c r="BP207" s="980"/>
    </row>
    <row r="208" spans="1:68" s="136" customFormat="1">
      <c r="A208" s="839"/>
      <c r="B208" s="144"/>
      <c r="C208" s="137"/>
      <c r="D208" s="137"/>
      <c r="E208" s="979"/>
      <c r="F208" s="144"/>
      <c r="G208" s="144"/>
      <c r="H208" s="980"/>
      <c r="I208" s="980"/>
      <c r="M208" s="980"/>
      <c r="N208" s="980"/>
      <c r="R208" s="980"/>
      <c r="S208" s="980"/>
      <c r="W208" s="980"/>
      <c r="X208" s="980"/>
      <c r="AB208" s="980"/>
      <c r="AC208" s="980"/>
      <c r="AG208" s="980"/>
      <c r="AH208" s="980"/>
      <c r="AL208" s="980"/>
      <c r="AM208" s="980"/>
      <c r="AQ208" s="980"/>
      <c r="AR208" s="980"/>
      <c r="AV208" s="980"/>
      <c r="AW208" s="980"/>
      <c r="BA208" s="980"/>
      <c r="BB208" s="980"/>
      <c r="BF208" s="980"/>
      <c r="BG208" s="980"/>
      <c r="BJ208" s="981"/>
      <c r="BK208" s="980"/>
      <c r="BL208" s="980"/>
      <c r="BM208" s="980"/>
      <c r="BN208" s="980"/>
      <c r="BO208" s="980"/>
      <c r="BP208" s="980"/>
    </row>
    <row r="209" spans="1:68" s="136" customFormat="1">
      <c r="A209" s="839"/>
      <c r="B209" s="144"/>
      <c r="C209" s="137"/>
      <c r="D209" s="137"/>
      <c r="E209" s="979"/>
      <c r="F209" s="144"/>
      <c r="G209" s="144"/>
      <c r="H209" s="980"/>
      <c r="I209" s="980"/>
      <c r="M209" s="980"/>
      <c r="N209" s="980"/>
      <c r="R209" s="980"/>
      <c r="S209" s="980"/>
      <c r="W209" s="980"/>
      <c r="X209" s="980"/>
      <c r="AB209" s="980"/>
      <c r="AC209" s="980"/>
      <c r="AG209" s="980"/>
      <c r="AH209" s="980"/>
      <c r="AL209" s="980"/>
      <c r="AM209" s="980"/>
      <c r="AQ209" s="980"/>
      <c r="AR209" s="980"/>
      <c r="AV209" s="980"/>
      <c r="AW209" s="980"/>
      <c r="BA209" s="980"/>
      <c r="BB209" s="980"/>
      <c r="BF209" s="980"/>
      <c r="BG209" s="980"/>
      <c r="BJ209" s="981"/>
      <c r="BK209" s="980"/>
      <c r="BL209" s="980"/>
      <c r="BM209" s="980"/>
      <c r="BN209" s="980"/>
      <c r="BO209" s="980"/>
      <c r="BP209" s="980"/>
    </row>
    <row r="210" spans="1:68" s="136" customFormat="1">
      <c r="A210" s="839"/>
      <c r="B210" s="144"/>
      <c r="C210" s="137"/>
      <c r="D210" s="137"/>
      <c r="E210" s="979"/>
      <c r="F210" s="144"/>
      <c r="G210" s="144"/>
      <c r="H210" s="980"/>
      <c r="I210" s="980"/>
      <c r="M210" s="980"/>
      <c r="N210" s="980"/>
      <c r="R210" s="980"/>
      <c r="S210" s="980"/>
      <c r="W210" s="980"/>
      <c r="X210" s="980"/>
      <c r="AB210" s="980"/>
      <c r="AC210" s="980"/>
      <c r="AG210" s="980"/>
      <c r="AH210" s="980"/>
      <c r="AL210" s="980"/>
      <c r="AM210" s="980"/>
      <c r="AQ210" s="980"/>
      <c r="AR210" s="980"/>
      <c r="AV210" s="980"/>
      <c r="AW210" s="980"/>
      <c r="BA210" s="980"/>
      <c r="BB210" s="980"/>
      <c r="BF210" s="980"/>
      <c r="BG210" s="980"/>
      <c r="BJ210" s="981"/>
      <c r="BK210" s="980"/>
      <c r="BL210" s="980"/>
      <c r="BM210" s="980"/>
      <c r="BN210" s="980"/>
      <c r="BO210" s="980"/>
      <c r="BP210" s="980"/>
    </row>
    <row r="211" spans="1:68" s="136" customFormat="1">
      <c r="A211" s="839"/>
      <c r="B211" s="144"/>
      <c r="C211" s="137"/>
      <c r="D211" s="137"/>
      <c r="E211" s="979"/>
      <c r="F211" s="144"/>
      <c r="G211" s="144"/>
      <c r="H211" s="980"/>
      <c r="I211" s="980"/>
      <c r="M211" s="980"/>
      <c r="N211" s="980"/>
      <c r="R211" s="980"/>
      <c r="S211" s="980"/>
      <c r="W211" s="980"/>
      <c r="X211" s="980"/>
      <c r="AB211" s="980"/>
      <c r="AC211" s="980"/>
      <c r="AG211" s="980"/>
      <c r="AH211" s="980"/>
      <c r="AL211" s="980"/>
      <c r="AM211" s="980"/>
      <c r="AQ211" s="980"/>
      <c r="AR211" s="980"/>
      <c r="AV211" s="980"/>
      <c r="AW211" s="980"/>
      <c r="BA211" s="980"/>
      <c r="BB211" s="980"/>
      <c r="BF211" s="980"/>
      <c r="BG211" s="980"/>
      <c r="BJ211" s="981"/>
      <c r="BK211" s="980"/>
      <c r="BL211" s="980"/>
      <c r="BM211" s="980"/>
      <c r="BN211" s="980"/>
      <c r="BO211" s="980"/>
      <c r="BP211" s="980"/>
    </row>
    <row r="212" spans="1:68" s="136" customFormat="1">
      <c r="A212" s="839"/>
      <c r="B212" s="144"/>
      <c r="C212" s="137"/>
      <c r="D212" s="137"/>
      <c r="E212" s="979"/>
      <c r="F212" s="144"/>
      <c r="G212" s="144"/>
      <c r="H212" s="980"/>
      <c r="I212" s="980"/>
      <c r="M212" s="980"/>
      <c r="N212" s="980"/>
      <c r="R212" s="980"/>
      <c r="S212" s="980"/>
      <c r="W212" s="980"/>
      <c r="X212" s="980"/>
      <c r="AB212" s="980"/>
      <c r="AC212" s="980"/>
      <c r="AG212" s="980"/>
      <c r="AH212" s="980"/>
      <c r="AL212" s="980"/>
      <c r="AM212" s="980"/>
      <c r="AQ212" s="980"/>
      <c r="AR212" s="980"/>
      <c r="AV212" s="980"/>
      <c r="AW212" s="980"/>
      <c r="BA212" s="980"/>
      <c r="BB212" s="980"/>
      <c r="BF212" s="980"/>
      <c r="BG212" s="980"/>
      <c r="BJ212" s="981"/>
      <c r="BK212" s="980"/>
      <c r="BL212" s="980"/>
      <c r="BM212" s="980"/>
      <c r="BN212" s="980"/>
      <c r="BO212" s="980"/>
      <c r="BP212" s="980"/>
    </row>
    <row r="213" spans="1:68" s="136" customFormat="1">
      <c r="A213" s="839"/>
      <c r="B213" s="144"/>
      <c r="C213" s="137"/>
      <c r="D213" s="137"/>
      <c r="E213" s="979"/>
      <c r="F213" s="144"/>
      <c r="G213" s="144"/>
      <c r="H213" s="980"/>
      <c r="I213" s="980"/>
      <c r="M213" s="980"/>
      <c r="N213" s="980"/>
      <c r="R213" s="980"/>
      <c r="S213" s="980"/>
      <c r="W213" s="980"/>
      <c r="X213" s="980"/>
      <c r="AB213" s="980"/>
      <c r="AC213" s="980"/>
      <c r="AG213" s="980"/>
      <c r="AH213" s="980"/>
      <c r="AL213" s="980"/>
      <c r="AM213" s="980"/>
      <c r="AQ213" s="980"/>
      <c r="AR213" s="980"/>
      <c r="AV213" s="980"/>
      <c r="AW213" s="980"/>
      <c r="BA213" s="980"/>
      <c r="BB213" s="980"/>
      <c r="BF213" s="980"/>
      <c r="BG213" s="980"/>
      <c r="BJ213" s="981"/>
      <c r="BK213" s="980"/>
      <c r="BL213" s="980"/>
      <c r="BM213" s="980"/>
      <c r="BN213" s="980"/>
      <c r="BO213" s="980"/>
      <c r="BP213" s="980"/>
    </row>
    <row r="214" spans="1:68" s="136" customFormat="1">
      <c r="A214" s="839"/>
      <c r="B214" s="144"/>
      <c r="C214" s="137"/>
      <c r="D214" s="137"/>
      <c r="E214" s="979"/>
      <c r="F214" s="144"/>
      <c r="G214" s="144"/>
      <c r="H214" s="980"/>
      <c r="I214" s="980"/>
      <c r="M214" s="980"/>
      <c r="N214" s="980"/>
      <c r="R214" s="980"/>
      <c r="S214" s="980"/>
      <c r="W214" s="980"/>
      <c r="X214" s="980"/>
      <c r="AB214" s="980"/>
      <c r="AC214" s="980"/>
      <c r="AG214" s="980"/>
      <c r="AH214" s="980"/>
      <c r="AL214" s="980"/>
      <c r="AM214" s="980"/>
      <c r="AQ214" s="980"/>
      <c r="AR214" s="980"/>
      <c r="AV214" s="980"/>
      <c r="AW214" s="980"/>
      <c r="BA214" s="980"/>
      <c r="BB214" s="980"/>
      <c r="BF214" s="980"/>
      <c r="BG214" s="980"/>
      <c r="BJ214" s="981"/>
      <c r="BK214" s="980"/>
      <c r="BL214" s="980"/>
      <c r="BM214" s="980"/>
      <c r="BN214" s="980"/>
      <c r="BO214" s="980"/>
      <c r="BP214" s="980"/>
    </row>
    <row r="215" spans="1:68" s="136" customFormat="1">
      <c r="A215" s="839"/>
      <c r="B215" s="144"/>
      <c r="C215" s="137"/>
      <c r="D215" s="137"/>
      <c r="E215" s="979"/>
      <c r="F215" s="144"/>
      <c r="G215" s="144"/>
      <c r="H215" s="980"/>
      <c r="I215" s="980"/>
      <c r="M215" s="980"/>
      <c r="N215" s="980"/>
      <c r="R215" s="980"/>
      <c r="S215" s="980"/>
      <c r="W215" s="980"/>
      <c r="X215" s="980"/>
      <c r="AB215" s="980"/>
      <c r="AC215" s="980"/>
      <c r="AG215" s="980"/>
      <c r="AH215" s="980"/>
      <c r="AL215" s="980"/>
      <c r="AM215" s="980"/>
      <c r="AQ215" s="980"/>
      <c r="AR215" s="980"/>
      <c r="AV215" s="980"/>
      <c r="AW215" s="980"/>
      <c r="BA215" s="980"/>
      <c r="BB215" s="980"/>
      <c r="BF215" s="980"/>
      <c r="BG215" s="980"/>
      <c r="BJ215" s="981"/>
      <c r="BK215" s="980"/>
      <c r="BL215" s="980"/>
      <c r="BM215" s="980"/>
      <c r="BN215" s="980"/>
      <c r="BO215" s="980"/>
      <c r="BP215" s="980"/>
    </row>
    <row r="216" spans="1:68" s="136" customFormat="1">
      <c r="A216" s="839"/>
      <c r="B216" s="144"/>
      <c r="C216" s="137"/>
      <c r="D216" s="137"/>
      <c r="E216" s="979"/>
      <c r="F216" s="144"/>
      <c r="G216" s="144"/>
      <c r="H216" s="980"/>
      <c r="I216" s="980"/>
      <c r="M216" s="980"/>
      <c r="N216" s="980"/>
      <c r="R216" s="980"/>
      <c r="S216" s="980"/>
      <c r="W216" s="980"/>
      <c r="X216" s="980"/>
      <c r="AB216" s="980"/>
      <c r="AC216" s="980"/>
      <c r="AG216" s="980"/>
      <c r="AH216" s="980"/>
      <c r="AL216" s="980"/>
      <c r="AM216" s="980"/>
      <c r="AQ216" s="980"/>
      <c r="AR216" s="980"/>
      <c r="AV216" s="980"/>
      <c r="AW216" s="980"/>
      <c r="BA216" s="980"/>
      <c r="BB216" s="980"/>
      <c r="BF216" s="980"/>
      <c r="BG216" s="980"/>
      <c r="BJ216" s="981"/>
      <c r="BK216" s="980"/>
      <c r="BL216" s="980"/>
      <c r="BM216" s="980"/>
      <c r="BN216" s="980"/>
      <c r="BO216" s="980"/>
      <c r="BP216" s="980"/>
    </row>
    <row r="217" spans="1:68" s="136" customFormat="1">
      <c r="A217" s="839"/>
      <c r="B217" s="144"/>
      <c r="C217" s="137"/>
      <c r="D217" s="137"/>
      <c r="E217" s="979"/>
      <c r="F217" s="144"/>
      <c r="G217" s="144"/>
      <c r="H217" s="980"/>
      <c r="I217" s="980"/>
      <c r="M217" s="980"/>
      <c r="N217" s="980"/>
      <c r="R217" s="980"/>
      <c r="S217" s="980"/>
      <c r="W217" s="980"/>
      <c r="X217" s="980"/>
      <c r="AB217" s="980"/>
      <c r="AC217" s="980"/>
      <c r="AG217" s="980"/>
      <c r="AH217" s="980"/>
      <c r="AL217" s="980"/>
      <c r="AM217" s="980"/>
      <c r="AQ217" s="980"/>
      <c r="AR217" s="980"/>
      <c r="AV217" s="980"/>
      <c r="AW217" s="980"/>
      <c r="BA217" s="980"/>
      <c r="BB217" s="980"/>
      <c r="BF217" s="980"/>
      <c r="BG217" s="980"/>
      <c r="BJ217" s="981"/>
      <c r="BK217" s="980"/>
      <c r="BL217" s="980"/>
      <c r="BM217" s="980"/>
      <c r="BN217" s="980"/>
      <c r="BO217" s="980"/>
      <c r="BP217" s="980"/>
    </row>
    <row r="218" spans="1:68" s="136" customFormat="1">
      <c r="A218" s="839"/>
      <c r="B218" s="144"/>
      <c r="C218" s="137"/>
      <c r="D218" s="137"/>
      <c r="E218" s="979"/>
      <c r="F218" s="144"/>
      <c r="G218" s="144"/>
      <c r="H218" s="980"/>
      <c r="I218" s="980"/>
      <c r="M218" s="980"/>
      <c r="N218" s="980"/>
      <c r="R218" s="980"/>
      <c r="S218" s="980"/>
      <c r="W218" s="980"/>
      <c r="X218" s="980"/>
      <c r="AB218" s="980"/>
      <c r="AC218" s="980"/>
      <c r="AG218" s="980"/>
      <c r="AH218" s="980"/>
      <c r="AL218" s="980"/>
      <c r="AM218" s="980"/>
      <c r="AQ218" s="980"/>
      <c r="AR218" s="980"/>
      <c r="AV218" s="980"/>
      <c r="AW218" s="980"/>
      <c r="BA218" s="980"/>
      <c r="BB218" s="980"/>
      <c r="BF218" s="980"/>
      <c r="BG218" s="980"/>
      <c r="BJ218" s="981"/>
      <c r="BK218" s="980"/>
      <c r="BL218" s="980"/>
      <c r="BM218" s="980"/>
      <c r="BN218" s="980"/>
      <c r="BO218" s="980"/>
      <c r="BP218" s="980"/>
    </row>
    <row r="219" spans="1:68" s="136" customFormat="1">
      <c r="A219" s="839"/>
      <c r="B219" s="144"/>
      <c r="C219" s="137"/>
      <c r="D219" s="137"/>
      <c r="E219" s="979"/>
      <c r="F219" s="144"/>
      <c r="G219" s="144"/>
      <c r="H219" s="980"/>
      <c r="I219" s="980"/>
      <c r="M219" s="980"/>
      <c r="N219" s="980"/>
      <c r="R219" s="980"/>
      <c r="S219" s="980"/>
      <c r="W219" s="980"/>
      <c r="X219" s="980"/>
      <c r="AB219" s="980"/>
      <c r="AC219" s="980"/>
      <c r="AG219" s="980"/>
      <c r="AH219" s="980"/>
      <c r="AL219" s="980"/>
      <c r="AM219" s="980"/>
      <c r="AQ219" s="980"/>
      <c r="AR219" s="980"/>
      <c r="AV219" s="980"/>
      <c r="AW219" s="980"/>
      <c r="BA219" s="980"/>
      <c r="BB219" s="980"/>
      <c r="BF219" s="980"/>
      <c r="BG219" s="980"/>
      <c r="BJ219" s="981"/>
      <c r="BK219" s="980"/>
      <c r="BL219" s="980"/>
      <c r="BM219" s="980"/>
      <c r="BN219" s="980"/>
      <c r="BO219" s="980"/>
      <c r="BP219" s="980"/>
    </row>
    <row r="220" spans="1:68" s="136" customFormat="1">
      <c r="A220" s="839"/>
      <c r="B220" s="144"/>
      <c r="C220" s="137"/>
      <c r="D220" s="137"/>
      <c r="E220" s="979"/>
      <c r="F220" s="144"/>
      <c r="G220" s="144"/>
      <c r="H220" s="980"/>
      <c r="I220" s="980"/>
      <c r="M220" s="980"/>
      <c r="N220" s="980"/>
      <c r="R220" s="980"/>
      <c r="S220" s="980"/>
      <c r="W220" s="980"/>
      <c r="X220" s="980"/>
      <c r="AB220" s="980"/>
      <c r="AC220" s="980"/>
      <c r="AG220" s="980"/>
      <c r="AH220" s="980"/>
      <c r="AL220" s="980"/>
      <c r="AM220" s="980"/>
      <c r="AQ220" s="980"/>
      <c r="AR220" s="980"/>
      <c r="AV220" s="980"/>
      <c r="AW220" s="980"/>
      <c r="BA220" s="980"/>
      <c r="BB220" s="980"/>
      <c r="BF220" s="980"/>
      <c r="BG220" s="980"/>
      <c r="BJ220" s="981"/>
      <c r="BK220" s="980"/>
      <c r="BL220" s="980"/>
      <c r="BM220" s="980"/>
      <c r="BN220" s="980"/>
      <c r="BO220" s="980"/>
      <c r="BP220" s="980"/>
    </row>
    <row r="221" spans="1:68" s="136" customFormat="1">
      <c r="A221" s="839"/>
      <c r="B221" s="144"/>
      <c r="C221" s="137"/>
      <c r="D221" s="137"/>
      <c r="E221" s="979"/>
      <c r="F221" s="144"/>
      <c r="G221" s="144"/>
      <c r="H221" s="980"/>
      <c r="I221" s="980"/>
      <c r="M221" s="980"/>
      <c r="N221" s="980"/>
      <c r="R221" s="980"/>
      <c r="S221" s="980"/>
      <c r="W221" s="980"/>
      <c r="X221" s="980"/>
      <c r="AB221" s="980"/>
      <c r="AC221" s="980"/>
      <c r="AG221" s="980"/>
      <c r="AH221" s="980"/>
      <c r="AL221" s="980"/>
      <c r="AM221" s="980"/>
      <c r="AQ221" s="980"/>
      <c r="AR221" s="980"/>
      <c r="AV221" s="980"/>
      <c r="AW221" s="980"/>
      <c r="BA221" s="980"/>
      <c r="BB221" s="980"/>
      <c r="BF221" s="980"/>
      <c r="BG221" s="980"/>
      <c r="BJ221" s="981"/>
      <c r="BK221" s="980"/>
      <c r="BL221" s="980"/>
      <c r="BM221" s="980"/>
      <c r="BN221" s="980"/>
      <c r="BO221" s="980"/>
      <c r="BP221" s="980"/>
    </row>
    <row r="222" spans="1:68" s="136" customFormat="1">
      <c r="A222" s="839"/>
      <c r="B222" s="144"/>
      <c r="C222" s="137"/>
      <c r="D222" s="137"/>
      <c r="E222" s="979"/>
      <c r="F222" s="144"/>
      <c r="G222" s="144"/>
      <c r="H222" s="980"/>
      <c r="I222" s="980"/>
      <c r="M222" s="980"/>
      <c r="N222" s="980"/>
      <c r="R222" s="980"/>
      <c r="S222" s="980"/>
      <c r="W222" s="980"/>
      <c r="X222" s="980"/>
      <c r="AB222" s="980"/>
      <c r="AC222" s="980"/>
      <c r="AG222" s="980"/>
      <c r="AH222" s="980"/>
      <c r="AL222" s="980"/>
      <c r="AM222" s="980"/>
      <c r="AQ222" s="980"/>
      <c r="AR222" s="980"/>
      <c r="AV222" s="980"/>
      <c r="AW222" s="980"/>
      <c r="BA222" s="980"/>
      <c r="BB222" s="980"/>
      <c r="BF222" s="980"/>
      <c r="BG222" s="980"/>
      <c r="BJ222" s="981"/>
      <c r="BK222" s="980"/>
      <c r="BL222" s="980"/>
      <c r="BM222" s="980"/>
      <c r="BN222" s="980"/>
      <c r="BO222" s="980"/>
      <c r="BP222" s="980"/>
    </row>
    <row r="223" spans="1:68" s="136" customFormat="1">
      <c r="A223" s="839"/>
      <c r="B223" s="144"/>
      <c r="C223" s="137"/>
      <c r="D223" s="137"/>
      <c r="E223" s="979"/>
      <c r="F223" s="144"/>
      <c r="G223" s="144"/>
      <c r="H223" s="980"/>
      <c r="I223" s="980"/>
      <c r="M223" s="980"/>
      <c r="N223" s="980"/>
      <c r="R223" s="980"/>
      <c r="S223" s="980"/>
      <c r="W223" s="980"/>
      <c r="X223" s="980"/>
      <c r="AB223" s="980"/>
      <c r="AC223" s="980"/>
      <c r="AG223" s="980"/>
      <c r="AH223" s="980"/>
      <c r="AL223" s="980"/>
      <c r="AM223" s="980"/>
      <c r="AQ223" s="980"/>
      <c r="AR223" s="980"/>
      <c r="AV223" s="980"/>
      <c r="AW223" s="980"/>
      <c r="BA223" s="980"/>
      <c r="BB223" s="980"/>
      <c r="BF223" s="980"/>
      <c r="BG223" s="980"/>
      <c r="BJ223" s="981"/>
      <c r="BK223" s="980"/>
      <c r="BL223" s="980"/>
      <c r="BM223" s="980"/>
      <c r="BN223" s="980"/>
      <c r="BO223" s="980"/>
      <c r="BP223" s="980"/>
    </row>
    <row r="224" spans="1:68" s="136" customFormat="1">
      <c r="A224" s="839"/>
      <c r="B224" s="144"/>
      <c r="C224" s="137"/>
      <c r="D224" s="137"/>
      <c r="E224" s="979"/>
      <c r="F224" s="144"/>
      <c r="G224" s="144"/>
      <c r="H224" s="980"/>
      <c r="I224" s="980"/>
      <c r="M224" s="980"/>
      <c r="N224" s="980"/>
      <c r="R224" s="980"/>
      <c r="S224" s="980"/>
      <c r="W224" s="980"/>
      <c r="X224" s="980"/>
      <c r="AB224" s="980"/>
      <c r="AC224" s="980"/>
      <c r="AG224" s="980"/>
      <c r="AH224" s="980"/>
      <c r="AL224" s="980"/>
      <c r="AM224" s="980"/>
      <c r="AQ224" s="980"/>
      <c r="AR224" s="980"/>
      <c r="AV224" s="980"/>
      <c r="AW224" s="980"/>
      <c r="BA224" s="980"/>
      <c r="BB224" s="980"/>
      <c r="BF224" s="980"/>
      <c r="BG224" s="980"/>
      <c r="BJ224" s="981"/>
      <c r="BK224" s="980"/>
      <c r="BL224" s="980"/>
      <c r="BM224" s="980"/>
      <c r="BN224" s="980"/>
      <c r="BO224" s="980"/>
      <c r="BP224" s="980"/>
    </row>
    <row r="225" spans="1:68" s="136" customFormat="1">
      <c r="A225" s="839"/>
      <c r="B225" s="144"/>
      <c r="C225" s="137"/>
      <c r="D225" s="137"/>
      <c r="E225" s="979"/>
      <c r="F225" s="144"/>
      <c r="G225" s="144"/>
      <c r="H225" s="980"/>
      <c r="I225" s="980"/>
      <c r="M225" s="980"/>
      <c r="N225" s="980"/>
      <c r="R225" s="980"/>
      <c r="S225" s="980"/>
      <c r="W225" s="980"/>
      <c r="X225" s="980"/>
      <c r="AB225" s="980"/>
      <c r="AC225" s="980"/>
      <c r="AG225" s="980"/>
      <c r="AH225" s="980"/>
      <c r="AL225" s="980"/>
      <c r="AM225" s="980"/>
      <c r="AQ225" s="980"/>
      <c r="AR225" s="980"/>
      <c r="AV225" s="980"/>
      <c r="AW225" s="980"/>
      <c r="BA225" s="980"/>
      <c r="BB225" s="980"/>
      <c r="BF225" s="980"/>
      <c r="BG225" s="980"/>
      <c r="BJ225" s="981"/>
      <c r="BK225" s="980"/>
      <c r="BL225" s="980"/>
      <c r="BM225" s="980"/>
      <c r="BN225" s="980"/>
      <c r="BO225" s="980"/>
      <c r="BP225" s="980"/>
    </row>
    <row r="226" spans="1:68" s="136" customFormat="1">
      <c r="A226" s="839"/>
      <c r="B226" s="144"/>
      <c r="C226" s="137"/>
      <c r="D226" s="137"/>
      <c r="E226" s="979"/>
      <c r="F226" s="144"/>
      <c r="G226" s="144"/>
      <c r="H226" s="980"/>
      <c r="I226" s="980"/>
      <c r="M226" s="980"/>
      <c r="N226" s="980"/>
      <c r="R226" s="980"/>
      <c r="S226" s="980"/>
      <c r="W226" s="980"/>
      <c r="X226" s="980"/>
      <c r="AB226" s="980"/>
      <c r="AC226" s="980"/>
      <c r="AG226" s="980"/>
      <c r="AH226" s="980"/>
      <c r="AL226" s="980"/>
      <c r="AM226" s="980"/>
      <c r="AQ226" s="980"/>
      <c r="AR226" s="980"/>
      <c r="AV226" s="980"/>
      <c r="AW226" s="980"/>
      <c r="BA226" s="980"/>
      <c r="BB226" s="980"/>
      <c r="BF226" s="980"/>
      <c r="BG226" s="980"/>
      <c r="BJ226" s="981"/>
      <c r="BK226" s="980"/>
      <c r="BL226" s="980"/>
      <c r="BM226" s="980"/>
      <c r="BN226" s="980"/>
      <c r="BO226" s="980"/>
      <c r="BP226" s="980"/>
    </row>
    <row r="227" spans="1:68" s="136" customFormat="1">
      <c r="A227" s="839"/>
      <c r="B227" s="144"/>
      <c r="C227" s="137"/>
      <c r="D227" s="137"/>
      <c r="E227" s="979"/>
      <c r="F227" s="144"/>
      <c r="G227" s="144"/>
      <c r="H227" s="980"/>
      <c r="I227" s="980"/>
      <c r="M227" s="980"/>
      <c r="N227" s="980"/>
      <c r="R227" s="980"/>
      <c r="S227" s="980"/>
      <c r="W227" s="980"/>
      <c r="X227" s="980"/>
      <c r="AB227" s="980"/>
      <c r="AC227" s="980"/>
      <c r="AG227" s="980"/>
      <c r="AH227" s="980"/>
      <c r="AL227" s="980"/>
      <c r="AM227" s="980"/>
      <c r="AQ227" s="980"/>
      <c r="AR227" s="980"/>
      <c r="AV227" s="980"/>
      <c r="AW227" s="980"/>
      <c r="BA227" s="980"/>
      <c r="BB227" s="980"/>
      <c r="BF227" s="980"/>
      <c r="BG227" s="980"/>
      <c r="BJ227" s="981"/>
      <c r="BK227" s="980"/>
      <c r="BL227" s="980"/>
      <c r="BM227" s="980"/>
      <c r="BN227" s="980"/>
      <c r="BO227" s="980"/>
      <c r="BP227" s="980"/>
    </row>
    <row r="228" spans="1:68" s="136" customFormat="1">
      <c r="A228" s="839"/>
      <c r="B228" s="144"/>
      <c r="C228" s="137"/>
      <c r="D228" s="137"/>
      <c r="E228" s="979"/>
      <c r="F228" s="144"/>
      <c r="G228" s="144"/>
      <c r="H228" s="980"/>
      <c r="I228" s="980"/>
      <c r="M228" s="980"/>
      <c r="N228" s="980"/>
      <c r="R228" s="980"/>
      <c r="S228" s="980"/>
      <c r="W228" s="980"/>
      <c r="X228" s="980"/>
      <c r="AB228" s="980"/>
      <c r="AC228" s="980"/>
      <c r="AG228" s="980"/>
      <c r="AH228" s="980"/>
      <c r="AL228" s="980"/>
      <c r="AM228" s="980"/>
      <c r="AQ228" s="980"/>
      <c r="AR228" s="980"/>
      <c r="AV228" s="980"/>
      <c r="AW228" s="980"/>
      <c r="BA228" s="980"/>
      <c r="BB228" s="980"/>
      <c r="BF228" s="980"/>
      <c r="BG228" s="980"/>
      <c r="BJ228" s="981"/>
      <c r="BK228" s="980"/>
      <c r="BL228" s="980"/>
      <c r="BM228" s="980"/>
      <c r="BN228" s="980"/>
      <c r="BO228" s="980"/>
      <c r="BP228" s="980"/>
    </row>
    <row r="229" spans="1:68" s="136" customFormat="1">
      <c r="A229" s="839"/>
      <c r="B229" s="144"/>
      <c r="C229" s="137"/>
      <c r="D229" s="137"/>
      <c r="E229" s="979"/>
      <c r="F229" s="144"/>
      <c r="G229" s="144"/>
      <c r="H229" s="980"/>
      <c r="I229" s="980"/>
      <c r="M229" s="980"/>
      <c r="N229" s="980"/>
      <c r="R229" s="980"/>
      <c r="S229" s="980"/>
      <c r="W229" s="980"/>
      <c r="X229" s="980"/>
      <c r="AB229" s="980"/>
      <c r="AC229" s="980"/>
      <c r="AG229" s="980"/>
      <c r="AH229" s="980"/>
      <c r="AL229" s="980"/>
      <c r="AM229" s="980"/>
      <c r="AQ229" s="980"/>
      <c r="AR229" s="980"/>
      <c r="AV229" s="980"/>
      <c r="AW229" s="980"/>
      <c r="BA229" s="980"/>
      <c r="BB229" s="980"/>
      <c r="BF229" s="980"/>
      <c r="BG229" s="980"/>
      <c r="BJ229" s="981"/>
      <c r="BK229" s="980"/>
      <c r="BL229" s="980"/>
      <c r="BM229" s="980"/>
      <c r="BN229" s="980"/>
      <c r="BO229" s="980"/>
      <c r="BP229" s="980"/>
    </row>
    <row r="230" spans="1:68" s="136" customFormat="1">
      <c r="A230" s="839"/>
      <c r="B230" s="144"/>
      <c r="C230" s="137"/>
      <c r="D230" s="137"/>
      <c r="E230" s="979"/>
      <c r="F230" s="144"/>
      <c r="G230" s="144"/>
      <c r="H230" s="980"/>
      <c r="I230" s="980"/>
      <c r="M230" s="980"/>
      <c r="N230" s="980"/>
      <c r="R230" s="980"/>
      <c r="S230" s="980"/>
      <c r="W230" s="980"/>
      <c r="X230" s="980"/>
      <c r="AB230" s="980"/>
      <c r="AC230" s="980"/>
      <c r="AG230" s="980"/>
      <c r="AH230" s="980"/>
      <c r="AL230" s="980"/>
      <c r="AM230" s="980"/>
      <c r="AQ230" s="980"/>
      <c r="AR230" s="980"/>
      <c r="AV230" s="980"/>
      <c r="AW230" s="980"/>
      <c r="BA230" s="980"/>
      <c r="BB230" s="980"/>
      <c r="BF230" s="980"/>
      <c r="BG230" s="980"/>
      <c r="BJ230" s="981"/>
      <c r="BK230" s="980"/>
      <c r="BL230" s="980"/>
      <c r="BM230" s="980"/>
      <c r="BN230" s="980"/>
      <c r="BO230" s="980"/>
      <c r="BP230" s="980"/>
    </row>
    <row r="231" spans="1:68" s="136" customFormat="1">
      <c r="A231" s="839"/>
      <c r="B231" s="144"/>
      <c r="C231" s="137"/>
      <c r="D231" s="137"/>
      <c r="E231" s="979"/>
      <c r="F231" s="144"/>
      <c r="G231" s="144"/>
      <c r="H231" s="980"/>
      <c r="I231" s="980"/>
      <c r="M231" s="980"/>
      <c r="N231" s="980"/>
      <c r="R231" s="980"/>
      <c r="S231" s="980"/>
      <c r="W231" s="980"/>
      <c r="X231" s="980"/>
      <c r="AB231" s="980"/>
      <c r="AC231" s="980"/>
      <c r="AG231" s="980"/>
      <c r="AH231" s="980"/>
      <c r="AL231" s="980"/>
      <c r="AM231" s="980"/>
      <c r="AQ231" s="980"/>
      <c r="AR231" s="980"/>
      <c r="AV231" s="980"/>
      <c r="AW231" s="980"/>
      <c r="BA231" s="980"/>
      <c r="BB231" s="980"/>
      <c r="BF231" s="980"/>
      <c r="BG231" s="980"/>
      <c r="BJ231" s="981"/>
      <c r="BK231" s="980"/>
      <c r="BL231" s="980"/>
      <c r="BM231" s="980"/>
      <c r="BN231" s="980"/>
      <c r="BO231" s="980"/>
      <c r="BP231" s="980"/>
    </row>
    <row r="232" spans="1:68" s="136" customFormat="1">
      <c r="A232" s="839"/>
      <c r="B232" s="144"/>
      <c r="C232" s="137"/>
      <c r="D232" s="137"/>
      <c r="E232" s="979"/>
      <c r="F232" s="144"/>
      <c r="G232" s="144"/>
      <c r="H232" s="980"/>
      <c r="I232" s="980"/>
      <c r="M232" s="980"/>
      <c r="N232" s="980"/>
      <c r="R232" s="980"/>
      <c r="S232" s="980"/>
      <c r="W232" s="980"/>
      <c r="X232" s="980"/>
      <c r="AB232" s="980"/>
      <c r="AC232" s="980"/>
      <c r="AG232" s="980"/>
      <c r="AH232" s="980"/>
      <c r="AL232" s="980"/>
      <c r="AM232" s="980"/>
      <c r="AQ232" s="980"/>
      <c r="AR232" s="980"/>
      <c r="AV232" s="980"/>
      <c r="AW232" s="980"/>
      <c r="BA232" s="980"/>
      <c r="BB232" s="980"/>
      <c r="BF232" s="980"/>
      <c r="BG232" s="980"/>
      <c r="BJ232" s="981"/>
      <c r="BK232" s="980"/>
      <c r="BL232" s="980"/>
      <c r="BM232" s="980"/>
      <c r="BN232" s="980"/>
      <c r="BO232" s="980"/>
      <c r="BP232" s="980"/>
    </row>
    <row r="233" spans="1:68" s="136" customFormat="1">
      <c r="A233" s="839"/>
      <c r="B233" s="144"/>
      <c r="C233" s="137"/>
      <c r="D233" s="137"/>
      <c r="E233" s="979"/>
      <c r="F233" s="144"/>
      <c r="G233" s="144"/>
      <c r="H233" s="980"/>
      <c r="I233" s="980"/>
      <c r="M233" s="980"/>
      <c r="N233" s="980"/>
      <c r="R233" s="980"/>
      <c r="S233" s="980"/>
      <c r="W233" s="980"/>
      <c r="X233" s="980"/>
      <c r="AB233" s="980"/>
      <c r="AC233" s="980"/>
      <c r="AG233" s="980"/>
      <c r="AH233" s="980"/>
      <c r="AL233" s="980"/>
      <c r="AM233" s="980"/>
      <c r="AQ233" s="980"/>
      <c r="AR233" s="980"/>
      <c r="AV233" s="980"/>
      <c r="AW233" s="980"/>
      <c r="BA233" s="980"/>
      <c r="BB233" s="980"/>
      <c r="BF233" s="980"/>
      <c r="BG233" s="980"/>
      <c r="BJ233" s="981"/>
      <c r="BK233" s="980"/>
      <c r="BL233" s="980"/>
      <c r="BM233" s="980"/>
      <c r="BN233" s="980"/>
      <c r="BO233" s="980"/>
      <c r="BP233" s="980"/>
    </row>
    <row r="234" spans="1:68" s="136" customFormat="1">
      <c r="A234" s="839"/>
      <c r="B234" s="144"/>
      <c r="C234" s="137"/>
      <c r="D234" s="137"/>
      <c r="E234" s="979"/>
      <c r="F234" s="144"/>
      <c r="G234" s="144"/>
      <c r="H234" s="980"/>
      <c r="I234" s="980"/>
      <c r="M234" s="980"/>
      <c r="N234" s="980"/>
      <c r="R234" s="980"/>
      <c r="S234" s="980"/>
      <c r="W234" s="980"/>
      <c r="X234" s="980"/>
      <c r="AB234" s="980"/>
      <c r="AC234" s="980"/>
      <c r="AG234" s="980"/>
      <c r="AH234" s="980"/>
      <c r="AL234" s="980"/>
      <c r="AM234" s="980"/>
      <c r="AQ234" s="980"/>
      <c r="AR234" s="980"/>
      <c r="AV234" s="980"/>
      <c r="AW234" s="980"/>
      <c r="BA234" s="980"/>
      <c r="BB234" s="980"/>
      <c r="BF234" s="980"/>
      <c r="BG234" s="980"/>
      <c r="BJ234" s="981"/>
      <c r="BK234" s="980"/>
      <c r="BL234" s="980"/>
      <c r="BM234" s="980"/>
      <c r="BN234" s="980"/>
      <c r="BO234" s="980"/>
      <c r="BP234" s="980"/>
    </row>
    <row r="235" spans="1:68" s="136" customFormat="1">
      <c r="A235" s="839"/>
      <c r="B235" s="144"/>
      <c r="C235" s="137"/>
      <c r="D235" s="137"/>
      <c r="E235" s="979"/>
      <c r="F235" s="144"/>
      <c r="G235" s="144"/>
      <c r="H235" s="980"/>
      <c r="I235" s="980"/>
      <c r="M235" s="980"/>
      <c r="N235" s="980"/>
      <c r="R235" s="980"/>
      <c r="S235" s="980"/>
      <c r="W235" s="980"/>
      <c r="X235" s="980"/>
      <c r="AB235" s="980"/>
      <c r="AC235" s="980"/>
      <c r="AG235" s="980"/>
      <c r="AH235" s="980"/>
      <c r="AL235" s="980"/>
      <c r="AM235" s="980"/>
      <c r="AQ235" s="980"/>
      <c r="AR235" s="980"/>
      <c r="AV235" s="980"/>
      <c r="AW235" s="980"/>
      <c r="BA235" s="980"/>
      <c r="BB235" s="980"/>
      <c r="BF235" s="980"/>
      <c r="BG235" s="980"/>
      <c r="BJ235" s="981"/>
      <c r="BK235" s="980"/>
      <c r="BL235" s="980"/>
      <c r="BM235" s="980"/>
      <c r="BN235" s="980"/>
      <c r="BO235" s="980"/>
      <c r="BP235" s="980"/>
    </row>
    <row r="236" spans="1:68" s="136" customFormat="1">
      <c r="A236" s="839"/>
      <c r="B236" s="144"/>
      <c r="C236" s="137"/>
      <c r="D236" s="137"/>
      <c r="E236" s="979"/>
      <c r="F236" s="144"/>
      <c r="G236" s="144"/>
      <c r="H236" s="980"/>
      <c r="I236" s="980"/>
      <c r="M236" s="980"/>
      <c r="N236" s="980"/>
      <c r="R236" s="980"/>
      <c r="S236" s="980"/>
      <c r="W236" s="980"/>
      <c r="X236" s="980"/>
      <c r="AB236" s="980"/>
      <c r="AC236" s="980"/>
      <c r="AG236" s="980"/>
      <c r="AH236" s="980"/>
      <c r="AL236" s="980"/>
      <c r="AM236" s="980"/>
      <c r="AQ236" s="980"/>
      <c r="AR236" s="980"/>
      <c r="AV236" s="980"/>
      <c r="AW236" s="980"/>
      <c r="BA236" s="980"/>
      <c r="BB236" s="980"/>
      <c r="BF236" s="980"/>
      <c r="BG236" s="980"/>
      <c r="BJ236" s="981"/>
      <c r="BK236" s="980"/>
      <c r="BL236" s="980"/>
      <c r="BM236" s="980"/>
      <c r="BN236" s="980"/>
      <c r="BO236" s="980"/>
      <c r="BP236" s="980"/>
    </row>
    <row r="237" spans="1:68" s="136" customFormat="1">
      <c r="A237" s="839"/>
      <c r="B237" s="144"/>
      <c r="C237" s="137"/>
      <c r="D237" s="137"/>
      <c r="E237" s="979"/>
      <c r="F237" s="144"/>
      <c r="G237" s="144"/>
      <c r="H237" s="980"/>
      <c r="I237" s="980"/>
      <c r="M237" s="980"/>
      <c r="N237" s="980"/>
      <c r="R237" s="980"/>
      <c r="S237" s="980"/>
      <c r="W237" s="980"/>
      <c r="X237" s="980"/>
      <c r="AB237" s="980"/>
      <c r="AC237" s="980"/>
      <c r="AG237" s="980"/>
      <c r="AH237" s="980"/>
      <c r="AL237" s="980"/>
      <c r="AM237" s="980"/>
      <c r="AQ237" s="980"/>
      <c r="AR237" s="980"/>
      <c r="AV237" s="980"/>
      <c r="AW237" s="980"/>
      <c r="BA237" s="980"/>
      <c r="BB237" s="980"/>
      <c r="BF237" s="980"/>
      <c r="BG237" s="980"/>
      <c r="BJ237" s="981"/>
      <c r="BK237" s="980"/>
      <c r="BL237" s="980"/>
      <c r="BM237" s="980"/>
      <c r="BN237" s="980"/>
      <c r="BO237" s="980"/>
      <c r="BP237" s="980"/>
    </row>
    <row r="238" spans="1:68" s="136" customFormat="1">
      <c r="A238" s="839"/>
      <c r="B238" s="144"/>
      <c r="C238" s="137"/>
      <c r="D238" s="137"/>
      <c r="E238" s="979"/>
      <c r="F238" s="144"/>
      <c r="G238" s="144"/>
      <c r="H238" s="980"/>
      <c r="I238" s="980"/>
      <c r="M238" s="980"/>
      <c r="N238" s="980"/>
      <c r="R238" s="980"/>
      <c r="S238" s="980"/>
      <c r="W238" s="980"/>
      <c r="X238" s="980"/>
      <c r="AB238" s="980"/>
      <c r="AC238" s="980"/>
      <c r="AG238" s="980"/>
      <c r="AH238" s="980"/>
      <c r="AL238" s="980"/>
      <c r="AM238" s="980"/>
      <c r="AQ238" s="980"/>
      <c r="AR238" s="980"/>
      <c r="AV238" s="980"/>
      <c r="AW238" s="980"/>
      <c r="BA238" s="980"/>
      <c r="BB238" s="980"/>
      <c r="BF238" s="980"/>
      <c r="BG238" s="980"/>
      <c r="BJ238" s="981"/>
      <c r="BK238" s="980"/>
      <c r="BL238" s="980"/>
      <c r="BM238" s="980"/>
      <c r="BN238" s="980"/>
      <c r="BO238" s="980"/>
      <c r="BP238" s="980"/>
    </row>
    <row r="239" spans="1:68" s="136" customFormat="1">
      <c r="A239" s="839"/>
      <c r="B239" s="144"/>
      <c r="C239" s="137"/>
      <c r="D239" s="137"/>
      <c r="E239" s="979"/>
      <c r="F239" s="144"/>
      <c r="G239" s="144"/>
      <c r="H239" s="980"/>
      <c r="I239" s="980"/>
      <c r="M239" s="980"/>
      <c r="N239" s="980"/>
      <c r="R239" s="980"/>
      <c r="S239" s="980"/>
      <c r="W239" s="980"/>
      <c r="X239" s="980"/>
      <c r="AB239" s="980"/>
      <c r="AC239" s="980"/>
      <c r="AG239" s="980"/>
      <c r="AH239" s="980"/>
      <c r="AL239" s="980"/>
      <c r="AM239" s="980"/>
      <c r="AQ239" s="980"/>
      <c r="AR239" s="980"/>
      <c r="AV239" s="980"/>
      <c r="AW239" s="980"/>
      <c r="BA239" s="980"/>
      <c r="BB239" s="980"/>
      <c r="BF239" s="980"/>
      <c r="BG239" s="980"/>
      <c r="BJ239" s="981"/>
      <c r="BK239" s="980"/>
      <c r="BL239" s="980"/>
      <c r="BM239" s="980"/>
      <c r="BN239" s="980"/>
      <c r="BO239" s="980"/>
      <c r="BP239" s="980"/>
    </row>
    <row r="240" spans="1:68" s="136" customFormat="1">
      <c r="A240" s="839"/>
      <c r="B240" s="144"/>
      <c r="C240" s="137"/>
      <c r="D240" s="137"/>
      <c r="E240" s="979"/>
      <c r="F240" s="144"/>
      <c r="G240" s="144"/>
      <c r="H240" s="980"/>
      <c r="I240" s="980"/>
      <c r="M240" s="980"/>
      <c r="N240" s="980"/>
      <c r="R240" s="980"/>
      <c r="S240" s="980"/>
      <c r="W240" s="980"/>
      <c r="X240" s="980"/>
      <c r="AB240" s="980"/>
      <c r="AC240" s="980"/>
      <c r="AG240" s="980"/>
      <c r="AH240" s="980"/>
      <c r="AL240" s="980"/>
      <c r="AM240" s="980"/>
      <c r="AQ240" s="980"/>
      <c r="AR240" s="980"/>
      <c r="AV240" s="980"/>
      <c r="AW240" s="980"/>
      <c r="BA240" s="980"/>
      <c r="BB240" s="980"/>
      <c r="BF240" s="980"/>
      <c r="BG240" s="980"/>
      <c r="BJ240" s="981"/>
      <c r="BK240" s="980"/>
      <c r="BL240" s="980"/>
      <c r="BM240" s="980"/>
      <c r="BN240" s="980"/>
      <c r="BO240" s="980"/>
      <c r="BP240" s="980"/>
    </row>
    <row r="241" spans="1:68" s="136" customFormat="1">
      <c r="A241" s="839"/>
      <c r="B241" s="144"/>
      <c r="C241" s="137"/>
      <c r="D241" s="137"/>
      <c r="E241" s="979"/>
      <c r="F241" s="144"/>
      <c r="G241" s="144"/>
      <c r="H241" s="980"/>
      <c r="I241" s="980"/>
      <c r="M241" s="980"/>
      <c r="N241" s="980"/>
      <c r="R241" s="980"/>
      <c r="S241" s="980"/>
      <c r="W241" s="980"/>
      <c r="X241" s="980"/>
      <c r="AB241" s="980"/>
      <c r="AC241" s="980"/>
      <c r="AG241" s="980"/>
      <c r="AH241" s="980"/>
      <c r="AL241" s="980"/>
      <c r="AM241" s="980"/>
      <c r="AQ241" s="980"/>
      <c r="AR241" s="980"/>
      <c r="AV241" s="980"/>
      <c r="AW241" s="980"/>
      <c r="BA241" s="980"/>
      <c r="BB241" s="980"/>
      <c r="BF241" s="980"/>
      <c r="BG241" s="980"/>
      <c r="BJ241" s="981"/>
      <c r="BK241" s="980"/>
      <c r="BL241" s="980"/>
      <c r="BM241" s="980"/>
      <c r="BN241" s="980"/>
      <c r="BO241" s="980"/>
      <c r="BP241" s="980"/>
    </row>
    <row r="242" spans="1:68" s="136" customFormat="1">
      <c r="A242" s="839"/>
      <c r="B242" s="144"/>
      <c r="C242" s="137"/>
      <c r="D242" s="137"/>
      <c r="E242" s="979"/>
      <c r="F242" s="144"/>
      <c r="G242" s="144"/>
      <c r="H242" s="980"/>
      <c r="I242" s="980"/>
      <c r="M242" s="980"/>
      <c r="N242" s="980"/>
      <c r="R242" s="980"/>
      <c r="S242" s="980"/>
      <c r="W242" s="980"/>
      <c r="X242" s="980"/>
      <c r="AB242" s="980"/>
      <c r="AC242" s="980"/>
      <c r="AG242" s="980"/>
      <c r="AH242" s="980"/>
      <c r="AL242" s="980"/>
      <c r="AM242" s="980"/>
      <c r="AQ242" s="980"/>
      <c r="AR242" s="980"/>
      <c r="AV242" s="980"/>
      <c r="AW242" s="980"/>
      <c r="BA242" s="980"/>
      <c r="BB242" s="980"/>
      <c r="BF242" s="980"/>
      <c r="BG242" s="980"/>
      <c r="BJ242" s="981"/>
      <c r="BK242" s="980"/>
      <c r="BL242" s="980"/>
      <c r="BM242" s="980"/>
      <c r="BN242" s="980"/>
      <c r="BO242" s="980"/>
      <c r="BP242" s="980"/>
    </row>
    <row r="243" spans="1:68" s="136" customFormat="1">
      <c r="A243" s="839"/>
      <c r="B243" s="144"/>
      <c r="C243" s="137"/>
      <c r="D243" s="137"/>
      <c r="E243" s="979"/>
      <c r="F243" s="144"/>
      <c r="G243" s="144"/>
      <c r="H243" s="980"/>
      <c r="I243" s="980"/>
      <c r="M243" s="980"/>
      <c r="N243" s="980"/>
      <c r="R243" s="980"/>
      <c r="S243" s="980"/>
      <c r="W243" s="980"/>
      <c r="X243" s="980"/>
      <c r="AB243" s="980"/>
      <c r="AC243" s="980"/>
      <c r="AG243" s="980"/>
      <c r="AH243" s="980"/>
      <c r="AL243" s="980"/>
      <c r="AM243" s="980"/>
      <c r="AQ243" s="980"/>
      <c r="AR243" s="980"/>
      <c r="AV243" s="980"/>
      <c r="AW243" s="980"/>
      <c r="BA243" s="980"/>
      <c r="BB243" s="980"/>
      <c r="BF243" s="980"/>
      <c r="BG243" s="980"/>
      <c r="BJ243" s="981"/>
      <c r="BK243" s="980"/>
      <c r="BL243" s="980"/>
      <c r="BM243" s="980"/>
      <c r="BN243" s="980"/>
      <c r="BO243" s="980"/>
      <c r="BP243" s="980"/>
    </row>
    <row r="244" spans="1:68" s="136" customFormat="1">
      <c r="A244" s="839"/>
      <c r="B244" s="144"/>
      <c r="C244" s="137"/>
      <c r="D244" s="137"/>
      <c r="E244" s="979"/>
      <c r="F244" s="144"/>
      <c r="G244" s="144"/>
      <c r="H244" s="980"/>
      <c r="I244" s="980"/>
      <c r="M244" s="980"/>
      <c r="N244" s="980"/>
      <c r="R244" s="980"/>
      <c r="S244" s="980"/>
      <c r="W244" s="980"/>
      <c r="X244" s="980"/>
      <c r="AB244" s="980"/>
      <c r="AC244" s="980"/>
      <c r="AG244" s="980"/>
      <c r="AH244" s="980"/>
      <c r="AL244" s="980"/>
      <c r="AM244" s="980"/>
      <c r="AQ244" s="980"/>
      <c r="AR244" s="980"/>
      <c r="AV244" s="980"/>
      <c r="AW244" s="980"/>
      <c r="BA244" s="980"/>
      <c r="BB244" s="980"/>
      <c r="BF244" s="980"/>
      <c r="BG244" s="980"/>
      <c r="BJ244" s="981"/>
      <c r="BK244" s="980"/>
      <c r="BL244" s="980"/>
      <c r="BM244" s="980"/>
      <c r="BN244" s="980"/>
      <c r="BO244" s="980"/>
      <c r="BP244" s="980"/>
    </row>
    <row r="245" spans="1:68" s="136" customFormat="1">
      <c r="A245" s="839"/>
      <c r="B245" s="144"/>
      <c r="C245" s="137"/>
      <c r="D245" s="137"/>
      <c r="E245" s="979"/>
      <c r="F245" s="144"/>
      <c r="G245" s="144"/>
      <c r="H245" s="980"/>
      <c r="I245" s="980"/>
      <c r="M245" s="980"/>
      <c r="N245" s="980"/>
      <c r="R245" s="980"/>
      <c r="S245" s="980"/>
      <c r="W245" s="980"/>
      <c r="X245" s="980"/>
      <c r="AB245" s="980"/>
      <c r="AC245" s="980"/>
      <c r="AG245" s="980"/>
      <c r="AH245" s="980"/>
      <c r="AL245" s="980"/>
      <c r="AM245" s="980"/>
      <c r="AQ245" s="980"/>
      <c r="AR245" s="980"/>
      <c r="AV245" s="980"/>
      <c r="AW245" s="980"/>
      <c r="BA245" s="980"/>
      <c r="BB245" s="980"/>
      <c r="BF245" s="980"/>
      <c r="BG245" s="980"/>
      <c r="BJ245" s="981"/>
      <c r="BK245" s="980"/>
      <c r="BL245" s="980"/>
      <c r="BM245" s="980"/>
      <c r="BN245" s="980"/>
      <c r="BO245" s="980"/>
      <c r="BP245" s="980"/>
    </row>
    <row r="246" spans="1:68" s="136" customFormat="1">
      <c r="A246" s="839"/>
      <c r="B246" s="144"/>
      <c r="C246" s="137"/>
      <c r="D246" s="137"/>
      <c r="E246" s="979"/>
      <c r="F246" s="144"/>
      <c r="G246" s="144"/>
      <c r="H246" s="980"/>
      <c r="I246" s="980"/>
      <c r="M246" s="980"/>
      <c r="N246" s="980"/>
      <c r="R246" s="980"/>
      <c r="S246" s="980"/>
      <c r="W246" s="980"/>
      <c r="X246" s="980"/>
      <c r="AB246" s="980"/>
      <c r="AC246" s="980"/>
      <c r="AG246" s="980"/>
      <c r="AH246" s="980"/>
      <c r="AL246" s="980"/>
      <c r="AM246" s="980"/>
      <c r="AQ246" s="980"/>
      <c r="AR246" s="980"/>
      <c r="AV246" s="980"/>
      <c r="AW246" s="980"/>
      <c r="BA246" s="980"/>
      <c r="BB246" s="980"/>
      <c r="BF246" s="980"/>
      <c r="BG246" s="980"/>
      <c r="BJ246" s="981"/>
      <c r="BK246" s="980"/>
      <c r="BL246" s="980"/>
      <c r="BM246" s="980"/>
      <c r="BN246" s="980"/>
      <c r="BO246" s="980"/>
      <c r="BP246" s="980"/>
    </row>
    <row r="247" spans="1:68" s="136" customFormat="1">
      <c r="A247" s="839"/>
      <c r="B247" s="144"/>
      <c r="C247" s="137"/>
      <c r="D247" s="137"/>
      <c r="E247" s="979"/>
      <c r="F247" s="144"/>
      <c r="G247" s="144"/>
      <c r="H247" s="980"/>
      <c r="I247" s="980"/>
      <c r="M247" s="980"/>
      <c r="N247" s="980"/>
      <c r="R247" s="980"/>
      <c r="S247" s="980"/>
      <c r="W247" s="980"/>
      <c r="X247" s="980"/>
      <c r="AB247" s="980"/>
      <c r="AC247" s="980"/>
      <c r="AG247" s="980"/>
      <c r="AH247" s="980"/>
      <c r="AL247" s="980"/>
      <c r="AM247" s="980"/>
      <c r="AQ247" s="980"/>
      <c r="AR247" s="980"/>
      <c r="AV247" s="980"/>
      <c r="AW247" s="980"/>
      <c r="BA247" s="980"/>
      <c r="BB247" s="980"/>
      <c r="BF247" s="980"/>
      <c r="BG247" s="980"/>
      <c r="BJ247" s="981"/>
      <c r="BK247" s="980"/>
      <c r="BL247" s="980"/>
      <c r="BM247" s="980"/>
      <c r="BN247" s="980"/>
      <c r="BO247" s="980"/>
      <c r="BP247" s="980"/>
    </row>
    <row r="248" spans="1:68" s="136" customFormat="1">
      <c r="A248" s="839"/>
      <c r="B248" s="144"/>
      <c r="C248" s="137"/>
      <c r="D248" s="137"/>
      <c r="E248" s="979"/>
      <c r="F248" s="144"/>
      <c r="G248" s="144"/>
      <c r="H248" s="980"/>
      <c r="I248" s="980"/>
      <c r="M248" s="980"/>
      <c r="N248" s="980"/>
      <c r="R248" s="980"/>
      <c r="S248" s="980"/>
      <c r="W248" s="980"/>
      <c r="X248" s="980"/>
      <c r="AB248" s="980"/>
      <c r="AC248" s="980"/>
      <c r="AG248" s="980"/>
      <c r="AH248" s="980"/>
      <c r="AL248" s="980"/>
      <c r="AM248" s="980"/>
      <c r="AQ248" s="980"/>
      <c r="AR248" s="980"/>
      <c r="AV248" s="980"/>
      <c r="AW248" s="980"/>
      <c r="BA248" s="980"/>
      <c r="BB248" s="980"/>
      <c r="BF248" s="980"/>
      <c r="BG248" s="980"/>
      <c r="BJ248" s="981"/>
      <c r="BK248" s="980"/>
      <c r="BL248" s="980"/>
      <c r="BM248" s="980"/>
      <c r="BN248" s="980"/>
      <c r="BO248" s="980"/>
      <c r="BP248" s="980"/>
    </row>
    <row r="249" spans="1:68" s="136" customFormat="1">
      <c r="A249" s="839"/>
      <c r="B249" s="144"/>
      <c r="C249" s="137"/>
      <c r="D249" s="137"/>
      <c r="E249" s="979"/>
      <c r="F249" s="144"/>
      <c r="G249" s="144"/>
      <c r="H249" s="980"/>
      <c r="I249" s="980"/>
      <c r="M249" s="980"/>
      <c r="N249" s="980"/>
      <c r="R249" s="980"/>
      <c r="S249" s="980"/>
      <c r="W249" s="980"/>
      <c r="X249" s="980"/>
      <c r="AB249" s="980"/>
      <c r="AC249" s="980"/>
      <c r="AG249" s="980"/>
      <c r="AH249" s="980"/>
      <c r="AL249" s="980"/>
      <c r="AM249" s="980"/>
      <c r="AQ249" s="980"/>
      <c r="AR249" s="980"/>
      <c r="AV249" s="980"/>
      <c r="AW249" s="980"/>
      <c r="BA249" s="980"/>
      <c r="BB249" s="980"/>
      <c r="BF249" s="980"/>
      <c r="BG249" s="980"/>
      <c r="BJ249" s="981"/>
      <c r="BK249" s="980"/>
      <c r="BL249" s="980"/>
      <c r="BM249" s="980"/>
      <c r="BN249" s="980"/>
      <c r="BO249" s="980"/>
      <c r="BP249" s="980"/>
    </row>
    <row r="250" spans="1:68" s="136" customFormat="1">
      <c r="A250" s="839"/>
      <c r="B250" s="144"/>
      <c r="C250" s="137"/>
      <c r="D250" s="137"/>
      <c r="E250" s="979"/>
      <c r="F250" s="144"/>
      <c r="G250" s="144"/>
      <c r="H250" s="980"/>
      <c r="I250" s="980"/>
      <c r="M250" s="980"/>
      <c r="N250" s="980"/>
      <c r="R250" s="980"/>
      <c r="S250" s="980"/>
      <c r="W250" s="980"/>
      <c r="X250" s="980"/>
      <c r="AB250" s="980"/>
      <c r="AC250" s="980"/>
      <c r="AG250" s="980"/>
      <c r="AH250" s="980"/>
      <c r="AL250" s="980"/>
      <c r="AM250" s="980"/>
      <c r="AQ250" s="980"/>
      <c r="AR250" s="980"/>
      <c r="AV250" s="980"/>
      <c r="AW250" s="980"/>
      <c r="BA250" s="980"/>
      <c r="BB250" s="980"/>
      <c r="BF250" s="980"/>
      <c r="BG250" s="980"/>
      <c r="BJ250" s="981"/>
      <c r="BK250" s="980"/>
      <c r="BL250" s="980"/>
      <c r="BM250" s="980"/>
      <c r="BN250" s="980"/>
      <c r="BO250" s="980"/>
      <c r="BP250" s="980"/>
    </row>
    <row r="251" spans="1:68" s="136" customFormat="1">
      <c r="A251" s="839"/>
      <c r="B251" s="144"/>
      <c r="C251" s="137"/>
      <c r="D251" s="137"/>
      <c r="E251" s="979"/>
      <c r="F251" s="144"/>
      <c r="G251" s="144"/>
      <c r="H251" s="980"/>
      <c r="I251" s="980"/>
      <c r="M251" s="980"/>
      <c r="N251" s="980"/>
      <c r="R251" s="980"/>
      <c r="S251" s="980"/>
      <c r="W251" s="980"/>
      <c r="X251" s="980"/>
      <c r="AB251" s="980"/>
      <c r="AC251" s="980"/>
      <c r="AG251" s="980"/>
      <c r="AH251" s="980"/>
      <c r="AL251" s="980"/>
      <c r="AM251" s="980"/>
      <c r="AQ251" s="980"/>
      <c r="AR251" s="980"/>
      <c r="AV251" s="980"/>
      <c r="AW251" s="980"/>
      <c r="BA251" s="980"/>
      <c r="BB251" s="980"/>
      <c r="BF251" s="980"/>
      <c r="BG251" s="980"/>
      <c r="BJ251" s="981"/>
      <c r="BK251" s="980"/>
      <c r="BL251" s="980"/>
      <c r="BM251" s="980"/>
      <c r="BN251" s="980"/>
      <c r="BO251" s="980"/>
      <c r="BP251" s="980"/>
    </row>
    <row r="252" spans="1:68" s="136" customFormat="1">
      <c r="A252" s="839"/>
      <c r="B252" s="144"/>
      <c r="C252" s="137"/>
      <c r="D252" s="137"/>
      <c r="E252" s="979"/>
      <c r="F252" s="144"/>
      <c r="G252" s="144"/>
      <c r="H252" s="980"/>
      <c r="I252" s="980"/>
      <c r="M252" s="980"/>
      <c r="N252" s="980"/>
      <c r="R252" s="980"/>
      <c r="S252" s="980"/>
      <c r="W252" s="980"/>
      <c r="X252" s="980"/>
      <c r="AB252" s="980"/>
      <c r="AC252" s="980"/>
      <c r="AG252" s="980"/>
      <c r="AH252" s="980"/>
      <c r="AL252" s="980"/>
      <c r="AM252" s="980"/>
      <c r="AQ252" s="980"/>
      <c r="AR252" s="980"/>
      <c r="AV252" s="980"/>
      <c r="AW252" s="980"/>
      <c r="BA252" s="980"/>
      <c r="BB252" s="980"/>
      <c r="BF252" s="980"/>
      <c r="BG252" s="980"/>
      <c r="BJ252" s="981"/>
      <c r="BK252" s="980"/>
      <c r="BL252" s="980"/>
      <c r="BM252" s="980"/>
      <c r="BN252" s="980"/>
      <c r="BO252" s="980"/>
      <c r="BP252" s="980"/>
    </row>
    <row r="253" spans="1:68" s="136" customFormat="1">
      <c r="A253" s="839"/>
      <c r="B253" s="144"/>
      <c r="C253" s="137"/>
      <c r="D253" s="137"/>
      <c r="E253" s="979"/>
      <c r="F253" s="144"/>
      <c r="G253" s="144"/>
      <c r="H253" s="980"/>
      <c r="I253" s="980"/>
      <c r="M253" s="980"/>
      <c r="N253" s="980"/>
      <c r="R253" s="980"/>
      <c r="S253" s="980"/>
      <c r="W253" s="980"/>
      <c r="X253" s="980"/>
      <c r="AB253" s="980"/>
      <c r="AC253" s="980"/>
      <c r="AG253" s="980"/>
      <c r="AH253" s="980"/>
      <c r="AL253" s="980"/>
      <c r="AM253" s="980"/>
      <c r="AQ253" s="980"/>
      <c r="AR253" s="980"/>
      <c r="AV253" s="980"/>
      <c r="AW253" s="980"/>
      <c r="BA253" s="980"/>
      <c r="BB253" s="980"/>
      <c r="BF253" s="980"/>
      <c r="BG253" s="980"/>
      <c r="BJ253" s="981"/>
      <c r="BK253" s="980"/>
      <c r="BL253" s="980"/>
      <c r="BM253" s="980"/>
      <c r="BN253" s="980"/>
      <c r="BO253" s="980"/>
      <c r="BP253" s="980"/>
    </row>
  </sheetData>
  <mergeCells count="35">
    <mergeCell ref="A42:F42"/>
    <mergeCell ref="AV4:AX5"/>
    <mergeCell ref="BA4:BC5"/>
    <mergeCell ref="BF4:BH5"/>
    <mergeCell ref="BJ5:BJ6"/>
    <mergeCell ref="AB4:AD5"/>
    <mergeCell ref="AG4:AI5"/>
    <mergeCell ref="AL4:AN5"/>
    <mergeCell ref="AQ4:AS5"/>
    <mergeCell ref="M4:O5"/>
    <mergeCell ref="R4:T5"/>
    <mergeCell ref="W4:Y5"/>
    <mergeCell ref="H4:J5"/>
    <mergeCell ref="AV3:AY3"/>
    <mergeCell ref="BA3:BD3"/>
    <mergeCell ref="BS5:BS6"/>
    <mergeCell ref="A41:F41"/>
    <mergeCell ref="BL5:BM5"/>
    <mergeCell ref="BP5:BR5"/>
    <mergeCell ref="AG3:AJ3"/>
    <mergeCell ref="AL3:AO3"/>
    <mergeCell ref="AB3:AE3"/>
    <mergeCell ref="AQ3:AT3"/>
    <mergeCell ref="A1:BQ1"/>
    <mergeCell ref="A3:A6"/>
    <mergeCell ref="B3:C6"/>
    <mergeCell ref="D3:D6"/>
    <mergeCell ref="E3:E6"/>
    <mergeCell ref="F3:F6"/>
    <mergeCell ref="H3:K3"/>
    <mergeCell ref="M3:P3"/>
    <mergeCell ref="R3:U3"/>
    <mergeCell ref="W3:Z3"/>
    <mergeCell ref="BF3:BI3"/>
    <mergeCell ref="BJ3:BS3"/>
  </mergeCells>
  <conditionalFormatting sqref="BQ43:BR43 BH43:BJ43 BC43:BE43 AX43:AZ43 AS43:AU43 AN43:AP43 AI43:AK43 AD43:AF43 Y43:AA43 T43:V43 O43:Q43 J43:L43 K33:L33 P7:Q7 AY7:AZ7 AJ7:AK7 BI7 BR7 BR14:BR15 BR20 BD7:BE7 K20:L20 U7:V7 AO7:AP7 Z7:AA7 K7:L7 AT7:AU7 AE7:AF7 BR33 P33:Q33 P20:Q20 U33:V33 U20:V20 Z33:AA33 Z20:AA20 AE33:AF33 AE20:AF20 AJ33:AK33 AJ20:AK20 AO33:AP33 AO20:AP20 AT33:AU33 AT20:AU20 AY33:AZ33 AY20:AZ20 BD33:BE33 BD20:BE20 BI33 BI20">
    <cfRule type="cellIs" dxfId="820" priority="418" stopIfTrue="1" operator="equal">
      <formula>"ต้องปรับปรุงเร่งด่วน"</formula>
    </cfRule>
    <cfRule type="cellIs" dxfId="819" priority="419" stopIfTrue="1" operator="equal">
      <formula>"ต้องปรับปรุง"</formula>
    </cfRule>
    <cfRule type="cellIs" dxfId="818" priority="420" stopIfTrue="1" operator="equal">
      <formula>"ต้องปรับปรุงเร่งด่วน"</formula>
    </cfRule>
    <cfRule type="cellIs" dxfId="817" priority="421" stopIfTrue="1" operator="equal">
      <formula>"ต้องปรับปรุงเร่งด่วน"</formula>
    </cfRule>
  </conditionalFormatting>
  <conditionalFormatting sqref="BI14:BI15">
    <cfRule type="cellIs" dxfId="816" priority="414" stopIfTrue="1" operator="equal">
      <formula>"ต้องปรับปรุงเร่งด่วน"</formula>
    </cfRule>
    <cfRule type="cellIs" dxfId="815" priority="415" stopIfTrue="1" operator="equal">
      <formula>"ต้องปรับปรุง"</formula>
    </cfRule>
    <cfRule type="cellIs" dxfId="814" priority="416" stopIfTrue="1" operator="equal">
      <formula>"ต้องปรับปรุงเร่งด่วน"</formula>
    </cfRule>
    <cfRule type="cellIs" dxfId="813" priority="417" stopIfTrue="1" operator="equal">
      <formula>"ต้องปรับปรุงเร่งด่วน"</formula>
    </cfRule>
  </conditionalFormatting>
  <conditionalFormatting sqref="K14:K15">
    <cfRule type="cellIs" dxfId="812" priority="410" stopIfTrue="1" operator="equal">
      <formula>"ต้องปรับปรุงเร่งด่วน"</formula>
    </cfRule>
    <cfRule type="cellIs" dxfId="811" priority="411" stopIfTrue="1" operator="equal">
      <formula>"ต้องปรับปรุง"</formula>
    </cfRule>
    <cfRule type="cellIs" dxfId="810" priority="412" stopIfTrue="1" operator="equal">
      <formula>"ต้องปรับปรุงเร่งด่วน"</formula>
    </cfRule>
    <cfRule type="cellIs" dxfId="809" priority="413" stopIfTrue="1" operator="equal">
      <formula>"ต้องปรับปรุงเร่งด่วน"</formula>
    </cfRule>
  </conditionalFormatting>
  <conditionalFormatting sqref="K8:K13 K16:K19 K21:K32 K34:K39">
    <cfRule type="cellIs" dxfId="808" priority="406" stopIfTrue="1" operator="equal">
      <formula>"ต้องปรับปรุงเร่งด่วน"</formula>
    </cfRule>
    <cfRule type="cellIs" dxfId="807" priority="407" stopIfTrue="1" operator="equal">
      <formula>"ต้องปรับปรุง"</formula>
    </cfRule>
    <cfRule type="cellIs" dxfId="806" priority="408" stopIfTrue="1" operator="equal">
      <formula>"ต้องปรับปรุงเร่งด่วน"</formula>
    </cfRule>
    <cfRule type="cellIs" dxfId="805" priority="409" stopIfTrue="1" operator="equal">
      <formula>"ต้องปรับปรุงเร่งด่วน"</formula>
    </cfRule>
  </conditionalFormatting>
  <conditionalFormatting sqref="P14:P15">
    <cfRule type="cellIs" dxfId="804" priority="402" stopIfTrue="1" operator="equal">
      <formula>"ต้องปรับปรุงเร่งด่วน"</formula>
    </cfRule>
    <cfRule type="cellIs" dxfId="803" priority="403" stopIfTrue="1" operator="equal">
      <formula>"ต้องปรับปรุง"</formula>
    </cfRule>
    <cfRule type="cellIs" dxfId="802" priority="404" stopIfTrue="1" operator="equal">
      <formula>"ต้องปรับปรุงเร่งด่วน"</formula>
    </cfRule>
    <cfRule type="cellIs" dxfId="801" priority="405" stopIfTrue="1" operator="equal">
      <formula>"ต้องปรับปรุงเร่งด่วน"</formula>
    </cfRule>
  </conditionalFormatting>
  <conditionalFormatting sqref="P8:P13 P16:P19 P21:P32 P34:P39">
    <cfRule type="cellIs" dxfId="800" priority="398" stopIfTrue="1" operator="equal">
      <formula>"ต้องปรับปรุงเร่งด่วน"</formula>
    </cfRule>
    <cfRule type="cellIs" dxfId="799" priority="399" stopIfTrue="1" operator="equal">
      <formula>"ต้องปรับปรุง"</formula>
    </cfRule>
    <cfRule type="cellIs" dxfId="798" priority="400" stopIfTrue="1" operator="equal">
      <formula>"ต้องปรับปรุงเร่งด่วน"</formula>
    </cfRule>
    <cfRule type="cellIs" dxfId="797" priority="401" stopIfTrue="1" operator="equal">
      <formula>"ต้องปรับปรุงเร่งด่วน"</formula>
    </cfRule>
  </conditionalFormatting>
  <conditionalFormatting sqref="U14:U15">
    <cfRule type="cellIs" dxfId="796" priority="394" stopIfTrue="1" operator="equal">
      <formula>"ต้องปรับปรุงเร่งด่วน"</formula>
    </cfRule>
    <cfRule type="cellIs" dxfId="795" priority="395" stopIfTrue="1" operator="equal">
      <formula>"ต้องปรับปรุง"</formula>
    </cfRule>
    <cfRule type="cellIs" dxfId="794" priority="396" stopIfTrue="1" operator="equal">
      <formula>"ต้องปรับปรุงเร่งด่วน"</formula>
    </cfRule>
    <cfRule type="cellIs" dxfId="793" priority="397" stopIfTrue="1" operator="equal">
      <formula>"ต้องปรับปรุงเร่งด่วน"</formula>
    </cfRule>
  </conditionalFormatting>
  <conditionalFormatting sqref="U8:U13 U16:U19 U21:U32 U34:U39">
    <cfRule type="cellIs" dxfId="792" priority="390" stopIfTrue="1" operator="equal">
      <formula>"ต้องปรับปรุงเร่งด่วน"</formula>
    </cfRule>
    <cfRule type="cellIs" dxfId="791" priority="391" stopIfTrue="1" operator="equal">
      <formula>"ต้องปรับปรุง"</formula>
    </cfRule>
    <cfRule type="cellIs" dxfId="790" priority="392" stopIfTrue="1" operator="equal">
      <formula>"ต้องปรับปรุงเร่งด่วน"</formula>
    </cfRule>
    <cfRule type="cellIs" dxfId="789" priority="393" stopIfTrue="1" operator="equal">
      <formula>"ต้องปรับปรุงเร่งด่วน"</formula>
    </cfRule>
  </conditionalFormatting>
  <conditionalFormatting sqref="Z14:Z15">
    <cfRule type="cellIs" dxfId="788" priority="386" stopIfTrue="1" operator="equal">
      <formula>"ต้องปรับปรุงเร่งด่วน"</formula>
    </cfRule>
    <cfRule type="cellIs" dxfId="787" priority="387" stopIfTrue="1" operator="equal">
      <formula>"ต้องปรับปรุง"</formula>
    </cfRule>
    <cfRule type="cellIs" dxfId="786" priority="388" stopIfTrue="1" operator="equal">
      <formula>"ต้องปรับปรุงเร่งด่วน"</formula>
    </cfRule>
    <cfRule type="cellIs" dxfId="785" priority="389" stopIfTrue="1" operator="equal">
      <formula>"ต้องปรับปรุงเร่งด่วน"</formula>
    </cfRule>
  </conditionalFormatting>
  <conditionalFormatting sqref="Z8:Z13 Z16:Z19 Z21:Z32 Z34:Z39">
    <cfRule type="cellIs" dxfId="784" priority="382" stopIfTrue="1" operator="equal">
      <formula>"ต้องปรับปรุงเร่งด่วน"</formula>
    </cfRule>
    <cfRule type="cellIs" dxfId="783" priority="383" stopIfTrue="1" operator="equal">
      <formula>"ต้องปรับปรุง"</formula>
    </cfRule>
    <cfRule type="cellIs" dxfId="782" priority="384" stopIfTrue="1" operator="equal">
      <formula>"ต้องปรับปรุงเร่งด่วน"</formula>
    </cfRule>
    <cfRule type="cellIs" dxfId="781" priority="385" stopIfTrue="1" operator="equal">
      <formula>"ต้องปรับปรุงเร่งด่วน"</formula>
    </cfRule>
  </conditionalFormatting>
  <conditionalFormatting sqref="AE14:AE15">
    <cfRule type="cellIs" dxfId="780" priority="378" stopIfTrue="1" operator="equal">
      <formula>"ต้องปรับปรุงเร่งด่วน"</formula>
    </cfRule>
    <cfRule type="cellIs" dxfId="779" priority="379" stopIfTrue="1" operator="equal">
      <formula>"ต้องปรับปรุง"</formula>
    </cfRule>
    <cfRule type="cellIs" dxfId="778" priority="380" stopIfTrue="1" operator="equal">
      <formula>"ต้องปรับปรุงเร่งด่วน"</formula>
    </cfRule>
    <cfRule type="cellIs" dxfId="777" priority="381" stopIfTrue="1" operator="equal">
      <formula>"ต้องปรับปรุงเร่งด่วน"</formula>
    </cfRule>
  </conditionalFormatting>
  <conditionalFormatting sqref="AE8:AE13 AE16:AE19 AE21:AE32 AE34:AE39">
    <cfRule type="cellIs" dxfId="776" priority="374" stopIfTrue="1" operator="equal">
      <formula>"ต้องปรับปรุงเร่งด่วน"</formula>
    </cfRule>
    <cfRule type="cellIs" dxfId="775" priority="375" stopIfTrue="1" operator="equal">
      <formula>"ต้องปรับปรุง"</formula>
    </cfRule>
    <cfRule type="cellIs" dxfId="774" priority="376" stopIfTrue="1" operator="equal">
      <formula>"ต้องปรับปรุงเร่งด่วน"</formula>
    </cfRule>
    <cfRule type="cellIs" dxfId="773" priority="377" stopIfTrue="1" operator="equal">
      <formula>"ต้องปรับปรุงเร่งด่วน"</formula>
    </cfRule>
  </conditionalFormatting>
  <conditionalFormatting sqref="AJ14:AJ15">
    <cfRule type="cellIs" dxfId="772" priority="370" stopIfTrue="1" operator="equal">
      <formula>"ต้องปรับปรุงเร่งด่วน"</formula>
    </cfRule>
    <cfRule type="cellIs" dxfId="771" priority="371" stopIfTrue="1" operator="equal">
      <formula>"ต้องปรับปรุง"</formula>
    </cfRule>
    <cfRule type="cellIs" dxfId="770" priority="372" stopIfTrue="1" operator="equal">
      <formula>"ต้องปรับปรุงเร่งด่วน"</formula>
    </cfRule>
    <cfRule type="cellIs" dxfId="769" priority="373" stopIfTrue="1" operator="equal">
      <formula>"ต้องปรับปรุงเร่งด่วน"</formula>
    </cfRule>
  </conditionalFormatting>
  <conditionalFormatting sqref="AJ8:AJ13 AJ16:AJ19 AJ21:AJ32 AJ34:AJ39">
    <cfRule type="cellIs" dxfId="768" priority="366" stopIfTrue="1" operator="equal">
      <formula>"ต้องปรับปรุงเร่งด่วน"</formula>
    </cfRule>
    <cfRule type="cellIs" dxfId="767" priority="367" stopIfTrue="1" operator="equal">
      <formula>"ต้องปรับปรุง"</formula>
    </cfRule>
    <cfRule type="cellIs" dxfId="766" priority="368" stopIfTrue="1" operator="equal">
      <formula>"ต้องปรับปรุงเร่งด่วน"</formula>
    </cfRule>
    <cfRule type="cellIs" dxfId="765" priority="369" stopIfTrue="1" operator="equal">
      <formula>"ต้องปรับปรุงเร่งด่วน"</formula>
    </cfRule>
  </conditionalFormatting>
  <conditionalFormatting sqref="AO14:AO15">
    <cfRule type="cellIs" dxfId="764" priority="362" stopIfTrue="1" operator="equal">
      <formula>"ต้องปรับปรุงเร่งด่วน"</formula>
    </cfRule>
    <cfRule type="cellIs" dxfId="763" priority="363" stopIfTrue="1" operator="equal">
      <formula>"ต้องปรับปรุง"</formula>
    </cfRule>
    <cfRule type="cellIs" dxfId="762" priority="364" stopIfTrue="1" operator="equal">
      <formula>"ต้องปรับปรุงเร่งด่วน"</formula>
    </cfRule>
    <cfRule type="cellIs" dxfId="761" priority="365" stopIfTrue="1" operator="equal">
      <formula>"ต้องปรับปรุงเร่งด่วน"</formula>
    </cfRule>
  </conditionalFormatting>
  <conditionalFormatting sqref="AO8:AO13 AO16:AO19 AO21:AO32 AO34:AO39">
    <cfRule type="cellIs" dxfId="760" priority="358" stopIfTrue="1" operator="equal">
      <formula>"ต้องปรับปรุงเร่งด่วน"</formula>
    </cfRule>
    <cfRule type="cellIs" dxfId="759" priority="359" stopIfTrue="1" operator="equal">
      <formula>"ต้องปรับปรุง"</formula>
    </cfRule>
    <cfRule type="cellIs" dxfId="758" priority="360" stopIfTrue="1" operator="equal">
      <formula>"ต้องปรับปรุงเร่งด่วน"</formula>
    </cfRule>
    <cfRule type="cellIs" dxfId="757" priority="361" stopIfTrue="1" operator="equal">
      <formula>"ต้องปรับปรุงเร่งด่วน"</formula>
    </cfRule>
  </conditionalFormatting>
  <conditionalFormatting sqref="AT14:AT15">
    <cfRule type="cellIs" dxfId="756" priority="354" stopIfTrue="1" operator="equal">
      <formula>"ต้องปรับปรุงเร่งด่วน"</formula>
    </cfRule>
    <cfRule type="cellIs" dxfId="755" priority="355" stopIfTrue="1" operator="equal">
      <formula>"ต้องปรับปรุง"</formula>
    </cfRule>
    <cfRule type="cellIs" dxfId="754" priority="356" stopIfTrue="1" operator="equal">
      <formula>"ต้องปรับปรุงเร่งด่วน"</formula>
    </cfRule>
    <cfRule type="cellIs" dxfId="753" priority="357" stopIfTrue="1" operator="equal">
      <formula>"ต้องปรับปรุงเร่งด่วน"</formula>
    </cfRule>
  </conditionalFormatting>
  <conditionalFormatting sqref="AT8:AT13 AT16:AT19 AT21:AT32 AT34:AT39">
    <cfRule type="cellIs" dxfId="752" priority="350" stopIfTrue="1" operator="equal">
      <formula>"ต้องปรับปรุงเร่งด่วน"</formula>
    </cfRule>
    <cfRule type="cellIs" dxfId="751" priority="351" stopIfTrue="1" operator="equal">
      <formula>"ต้องปรับปรุง"</formula>
    </cfRule>
    <cfRule type="cellIs" dxfId="750" priority="352" stopIfTrue="1" operator="equal">
      <formula>"ต้องปรับปรุงเร่งด่วน"</formula>
    </cfRule>
    <cfRule type="cellIs" dxfId="749" priority="353" stopIfTrue="1" operator="equal">
      <formula>"ต้องปรับปรุงเร่งด่วน"</formula>
    </cfRule>
  </conditionalFormatting>
  <conditionalFormatting sqref="AY14:AY15">
    <cfRule type="cellIs" dxfId="748" priority="346" stopIfTrue="1" operator="equal">
      <formula>"ต้องปรับปรุงเร่งด่วน"</formula>
    </cfRule>
    <cfRule type="cellIs" dxfId="747" priority="347" stopIfTrue="1" operator="equal">
      <formula>"ต้องปรับปรุง"</formula>
    </cfRule>
    <cfRule type="cellIs" dxfId="746" priority="348" stopIfTrue="1" operator="equal">
      <formula>"ต้องปรับปรุงเร่งด่วน"</formula>
    </cfRule>
    <cfRule type="cellIs" dxfId="745" priority="349" stopIfTrue="1" operator="equal">
      <formula>"ต้องปรับปรุงเร่งด่วน"</formula>
    </cfRule>
  </conditionalFormatting>
  <conditionalFormatting sqref="AY8:AY13 AY16:AY19 AY21:AY32 AY34:AY39">
    <cfRule type="cellIs" dxfId="744" priority="342" stopIfTrue="1" operator="equal">
      <formula>"ต้องปรับปรุงเร่งด่วน"</formula>
    </cfRule>
    <cfRule type="cellIs" dxfId="743" priority="343" stopIfTrue="1" operator="equal">
      <formula>"ต้องปรับปรุง"</formula>
    </cfRule>
    <cfRule type="cellIs" dxfId="742" priority="344" stopIfTrue="1" operator="equal">
      <formula>"ต้องปรับปรุงเร่งด่วน"</formula>
    </cfRule>
    <cfRule type="cellIs" dxfId="741" priority="345" stopIfTrue="1" operator="equal">
      <formula>"ต้องปรับปรุงเร่งด่วน"</formula>
    </cfRule>
  </conditionalFormatting>
  <conditionalFormatting sqref="BD14:BD15">
    <cfRule type="cellIs" dxfId="740" priority="338" stopIfTrue="1" operator="equal">
      <formula>"ต้องปรับปรุงเร่งด่วน"</formula>
    </cfRule>
    <cfRule type="cellIs" dxfId="739" priority="339" stopIfTrue="1" operator="equal">
      <formula>"ต้องปรับปรุง"</formula>
    </cfRule>
    <cfRule type="cellIs" dxfId="738" priority="340" stopIfTrue="1" operator="equal">
      <formula>"ต้องปรับปรุงเร่งด่วน"</formula>
    </cfRule>
    <cfRule type="cellIs" dxfId="737" priority="341" stopIfTrue="1" operator="equal">
      <formula>"ต้องปรับปรุงเร่งด่วน"</formula>
    </cfRule>
  </conditionalFormatting>
  <conditionalFormatting sqref="BD8:BD13 BD16:BD19 BD21:BD32 BD34:BD39">
    <cfRule type="cellIs" dxfId="736" priority="334" stopIfTrue="1" operator="equal">
      <formula>"ต้องปรับปรุงเร่งด่วน"</formula>
    </cfRule>
    <cfRule type="cellIs" dxfId="735" priority="335" stopIfTrue="1" operator="equal">
      <formula>"ต้องปรับปรุง"</formula>
    </cfRule>
    <cfRule type="cellIs" dxfId="734" priority="336" stopIfTrue="1" operator="equal">
      <formula>"ต้องปรับปรุงเร่งด่วน"</formula>
    </cfRule>
    <cfRule type="cellIs" dxfId="733" priority="337" stopIfTrue="1" operator="equal">
      <formula>"ต้องปรับปรุงเร่งด่วน"</formula>
    </cfRule>
  </conditionalFormatting>
  <conditionalFormatting sqref="BI14:BI15">
    <cfRule type="cellIs" dxfId="732" priority="330" stopIfTrue="1" operator="equal">
      <formula>"ต้องปรับปรุงเร่งด่วน"</formula>
    </cfRule>
    <cfRule type="cellIs" dxfId="731" priority="331" stopIfTrue="1" operator="equal">
      <formula>"ต้องปรับปรุง"</formula>
    </cfRule>
    <cfRule type="cellIs" dxfId="730" priority="332" stopIfTrue="1" operator="equal">
      <formula>"ต้องปรับปรุงเร่งด่วน"</formula>
    </cfRule>
    <cfRule type="cellIs" dxfId="729" priority="333" stopIfTrue="1" operator="equal">
      <formula>"ต้องปรับปรุงเร่งด่วน"</formula>
    </cfRule>
  </conditionalFormatting>
  <conditionalFormatting sqref="BI8:BI13 BI16:BI19 BI21:BI32 BI34:BI39">
    <cfRule type="cellIs" dxfId="728" priority="326" stopIfTrue="1" operator="equal">
      <formula>"ต้องปรับปรุงเร่งด่วน"</formula>
    </cfRule>
    <cfRule type="cellIs" dxfId="727" priority="327" stopIfTrue="1" operator="equal">
      <formula>"ต้องปรับปรุง"</formula>
    </cfRule>
    <cfRule type="cellIs" dxfId="726" priority="328" stopIfTrue="1" operator="equal">
      <formula>"ต้องปรับปรุงเร่งด่วน"</formula>
    </cfRule>
    <cfRule type="cellIs" dxfId="725" priority="329" stopIfTrue="1" operator="equal">
      <formula>"ต้องปรับปรุงเร่งด่วน"</formula>
    </cfRule>
  </conditionalFormatting>
  <conditionalFormatting sqref="BR7:BR13 BR16:BR39">
    <cfRule type="cellIs" dxfId="724" priority="322" stopIfTrue="1" operator="equal">
      <formula>"ต้องปรับปรุงเร่งด่วน"</formula>
    </cfRule>
    <cfRule type="cellIs" dxfId="723" priority="323" stopIfTrue="1" operator="equal">
      <formula>"ต้องปรับปรุง"</formula>
    </cfRule>
    <cfRule type="cellIs" dxfId="722" priority="324" stopIfTrue="1" operator="equal">
      <formula>"ต้องปรับปรุงเร่งด่วน"</formula>
    </cfRule>
    <cfRule type="cellIs" dxfId="721" priority="325" stopIfTrue="1" operator="equal">
      <formula>"ต้องปรับปรุงเร่งด่วน"</formula>
    </cfRule>
  </conditionalFormatting>
  <conditionalFormatting sqref="BS8">
    <cfRule type="cellIs" dxfId="720" priority="318" stopIfTrue="1" operator="equal">
      <formula>"ต้องปรับปรุงเร่งด่วน"</formula>
    </cfRule>
    <cfRule type="cellIs" dxfId="719" priority="319" stopIfTrue="1" operator="equal">
      <formula>"ต้องปรับปรุง"</formula>
    </cfRule>
    <cfRule type="cellIs" dxfId="718" priority="320" stopIfTrue="1" operator="equal">
      <formula>"ต้องปรับปรุงเร่งด่วน"</formula>
    </cfRule>
    <cfRule type="cellIs" dxfId="717" priority="321" stopIfTrue="1" operator="equal">
      <formula>"ต้องปรับปรุงเร่งด่วน"</formula>
    </cfRule>
  </conditionalFormatting>
  <conditionalFormatting sqref="BS8">
    <cfRule type="cellIs" dxfId="716" priority="317" stopIfTrue="1" operator="equal">
      <formula>"X"</formula>
    </cfRule>
  </conditionalFormatting>
  <conditionalFormatting sqref="BS7">
    <cfRule type="cellIs" dxfId="715" priority="313" stopIfTrue="1" operator="equal">
      <formula>"ต้องปรับปรุงเร่งด่วน"</formula>
    </cfRule>
    <cfRule type="cellIs" dxfId="714" priority="314" stopIfTrue="1" operator="equal">
      <formula>"ต้องปรับปรุง"</formula>
    </cfRule>
    <cfRule type="cellIs" dxfId="713" priority="315" stopIfTrue="1" operator="equal">
      <formula>"ต้องปรับปรุงเร่งด่วน"</formula>
    </cfRule>
    <cfRule type="cellIs" dxfId="712" priority="316" stopIfTrue="1" operator="equal">
      <formula>"ต้องปรับปรุงเร่งด่วน"</formula>
    </cfRule>
  </conditionalFormatting>
  <conditionalFormatting sqref="BS7">
    <cfRule type="cellIs" dxfId="711" priority="309" stopIfTrue="1" operator="equal">
      <formula>"ต้องปรับปรุงเร่งด่วน"</formula>
    </cfRule>
    <cfRule type="cellIs" dxfId="710" priority="310" stopIfTrue="1" operator="equal">
      <formula>"ต้องปรับปรุง"</formula>
    </cfRule>
    <cfRule type="cellIs" dxfId="709" priority="311" stopIfTrue="1" operator="equal">
      <formula>"ต้องปรับปรุงเร่งด่วน"</formula>
    </cfRule>
    <cfRule type="cellIs" dxfId="708" priority="312" stopIfTrue="1" operator="equal">
      <formula>"ต้องปรับปรุงเร่งด่วน"</formula>
    </cfRule>
  </conditionalFormatting>
  <conditionalFormatting sqref="BS10:BS18">
    <cfRule type="cellIs" dxfId="707" priority="305" stopIfTrue="1" operator="equal">
      <formula>"ต้องปรับปรุงเร่งด่วน"</formula>
    </cfRule>
    <cfRule type="cellIs" dxfId="706" priority="306" stopIfTrue="1" operator="equal">
      <formula>"ต้องปรับปรุง"</formula>
    </cfRule>
    <cfRule type="cellIs" dxfId="705" priority="307" stopIfTrue="1" operator="equal">
      <formula>"ต้องปรับปรุงเร่งด่วน"</formula>
    </cfRule>
    <cfRule type="cellIs" dxfId="704" priority="308" stopIfTrue="1" operator="equal">
      <formula>"ต้องปรับปรุงเร่งด่วน"</formula>
    </cfRule>
  </conditionalFormatting>
  <conditionalFormatting sqref="BS10:BS18">
    <cfRule type="cellIs" dxfId="703" priority="304" stopIfTrue="1" operator="equal">
      <formula>"X"</formula>
    </cfRule>
  </conditionalFormatting>
  <conditionalFormatting sqref="BS8">
    <cfRule type="cellIs" dxfId="702" priority="300" stopIfTrue="1" operator="equal">
      <formula>"ต้องปรับปรุงเร่งด่วน"</formula>
    </cfRule>
    <cfRule type="cellIs" dxfId="701" priority="301" stopIfTrue="1" operator="equal">
      <formula>"ต้องปรับปรุง"</formula>
    </cfRule>
    <cfRule type="cellIs" dxfId="700" priority="302" stopIfTrue="1" operator="equal">
      <formula>"ต้องปรับปรุงเร่งด่วน"</formula>
    </cfRule>
    <cfRule type="cellIs" dxfId="699" priority="303" stopIfTrue="1" operator="equal">
      <formula>"ต้องปรับปรุงเร่งด่วน"</formula>
    </cfRule>
  </conditionalFormatting>
  <conditionalFormatting sqref="BS8">
    <cfRule type="cellIs" dxfId="698" priority="299" stopIfTrue="1" operator="equal">
      <formula>"X"</formula>
    </cfRule>
  </conditionalFormatting>
  <conditionalFormatting sqref="BS10">
    <cfRule type="cellIs" dxfId="697" priority="295" stopIfTrue="1" operator="equal">
      <formula>"ต้องปรับปรุงเร่งด่วน"</formula>
    </cfRule>
    <cfRule type="cellIs" dxfId="696" priority="296" stopIfTrue="1" operator="equal">
      <formula>"ต้องปรับปรุง"</formula>
    </cfRule>
    <cfRule type="cellIs" dxfId="695" priority="297" stopIfTrue="1" operator="equal">
      <formula>"ต้องปรับปรุงเร่งด่วน"</formula>
    </cfRule>
    <cfRule type="cellIs" dxfId="694" priority="298" stopIfTrue="1" operator="equal">
      <formula>"ต้องปรับปรุงเร่งด่วน"</formula>
    </cfRule>
  </conditionalFormatting>
  <conditionalFormatting sqref="BS10">
    <cfRule type="cellIs" dxfId="693" priority="294" stopIfTrue="1" operator="equal">
      <formula>"X"</formula>
    </cfRule>
  </conditionalFormatting>
  <conditionalFormatting sqref="BS10">
    <cfRule type="cellIs" dxfId="692" priority="290" stopIfTrue="1" operator="equal">
      <formula>"ต้องปรับปรุงเร่งด่วน"</formula>
    </cfRule>
    <cfRule type="cellIs" dxfId="691" priority="291" stopIfTrue="1" operator="equal">
      <formula>"ต้องปรับปรุง"</formula>
    </cfRule>
    <cfRule type="cellIs" dxfId="690" priority="292" stopIfTrue="1" operator="equal">
      <formula>"ต้องปรับปรุงเร่งด่วน"</formula>
    </cfRule>
    <cfRule type="cellIs" dxfId="689" priority="293" stopIfTrue="1" operator="equal">
      <formula>"ต้องปรับปรุงเร่งด่วน"</formula>
    </cfRule>
  </conditionalFormatting>
  <conditionalFormatting sqref="BS10">
    <cfRule type="cellIs" dxfId="688" priority="289" stopIfTrue="1" operator="equal">
      <formula>"X"</formula>
    </cfRule>
  </conditionalFormatting>
  <conditionalFormatting sqref="BS12">
    <cfRule type="cellIs" dxfId="687" priority="285" stopIfTrue="1" operator="equal">
      <formula>"ต้องปรับปรุงเร่งด่วน"</formula>
    </cfRule>
    <cfRule type="cellIs" dxfId="686" priority="286" stopIfTrue="1" operator="equal">
      <formula>"ต้องปรับปรุง"</formula>
    </cfRule>
    <cfRule type="cellIs" dxfId="685" priority="287" stopIfTrue="1" operator="equal">
      <formula>"ต้องปรับปรุงเร่งด่วน"</formula>
    </cfRule>
    <cfRule type="cellIs" dxfId="684" priority="288" stopIfTrue="1" operator="equal">
      <formula>"ต้องปรับปรุงเร่งด่วน"</formula>
    </cfRule>
  </conditionalFormatting>
  <conditionalFormatting sqref="BS12">
    <cfRule type="cellIs" dxfId="683" priority="284" stopIfTrue="1" operator="equal">
      <formula>"X"</formula>
    </cfRule>
  </conditionalFormatting>
  <conditionalFormatting sqref="BS12">
    <cfRule type="cellIs" dxfId="682" priority="280" stopIfTrue="1" operator="equal">
      <formula>"ต้องปรับปรุงเร่งด่วน"</formula>
    </cfRule>
    <cfRule type="cellIs" dxfId="681" priority="281" stopIfTrue="1" operator="equal">
      <formula>"ต้องปรับปรุง"</formula>
    </cfRule>
    <cfRule type="cellIs" dxfId="680" priority="282" stopIfTrue="1" operator="equal">
      <formula>"ต้องปรับปรุงเร่งด่วน"</formula>
    </cfRule>
    <cfRule type="cellIs" dxfId="679" priority="283" stopIfTrue="1" operator="equal">
      <formula>"ต้องปรับปรุงเร่งด่วน"</formula>
    </cfRule>
  </conditionalFormatting>
  <conditionalFormatting sqref="BS12">
    <cfRule type="cellIs" dxfId="678" priority="279" stopIfTrue="1" operator="equal">
      <formula>"X"</formula>
    </cfRule>
  </conditionalFormatting>
  <conditionalFormatting sqref="BS16">
    <cfRule type="cellIs" dxfId="677" priority="275" stopIfTrue="1" operator="equal">
      <formula>"ต้องปรับปรุงเร่งด่วน"</formula>
    </cfRule>
    <cfRule type="cellIs" dxfId="676" priority="276" stopIfTrue="1" operator="equal">
      <formula>"ต้องปรับปรุง"</formula>
    </cfRule>
    <cfRule type="cellIs" dxfId="675" priority="277" stopIfTrue="1" operator="equal">
      <formula>"ต้องปรับปรุงเร่งด่วน"</formula>
    </cfRule>
    <cfRule type="cellIs" dxfId="674" priority="278" stopIfTrue="1" operator="equal">
      <formula>"ต้องปรับปรุงเร่งด่วน"</formula>
    </cfRule>
  </conditionalFormatting>
  <conditionalFormatting sqref="BS16">
    <cfRule type="cellIs" dxfId="673" priority="274" stopIfTrue="1" operator="equal">
      <formula>"X"</formula>
    </cfRule>
  </conditionalFormatting>
  <conditionalFormatting sqref="BS16">
    <cfRule type="cellIs" dxfId="672" priority="270" stopIfTrue="1" operator="equal">
      <formula>"ต้องปรับปรุงเร่งด่วน"</formula>
    </cfRule>
    <cfRule type="cellIs" dxfId="671" priority="271" stopIfTrue="1" operator="equal">
      <formula>"ต้องปรับปรุง"</formula>
    </cfRule>
    <cfRule type="cellIs" dxfId="670" priority="272" stopIfTrue="1" operator="equal">
      <formula>"ต้องปรับปรุงเร่งด่วน"</formula>
    </cfRule>
    <cfRule type="cellIs" dxfId="669" priority="273" stopIfTrue="1" operator="equal">
      <formula>"ต้องปรับปรุงเร่งด่วน"</formula>
    </cfRule>
  </conditionalFormatting>
  <conditionalFormatting sqref="BS16">
    <cfRule type="cellIs" dxfId="668" priority="269" stopIfTrue="1" operator="equal">
      <formula>"X"</formula>
    </cfRule>
  </conditionalFormatting>
  <conditionalFormatting sqref="BS18">
    <cfRule type="cellIs" dxfId="667" priority="265" stopIfTrue="1" operator="equal">
      <formula>"ต้องปรับปรุงเร่งด่วน"</formula>
    </cfRule>
    <cfRule type="cellIs" dxfId="666" priority="266" stopIfTrue="1" operator="equal">
      <formula>"ต้องปรับปรุง"</formula>
    </cfRule>
    <cfRule type="cellIs" dxfId="665" priority="267" stopIfTrue="1" operator="equal">
      <formula>"ต้องปรับปรุงเร่งด่วน"</formula>
    </cfRule>
    <cfRule type="cellIs" dxfId="664" priority="268" stopIfTrue="1" operator="equal">
      <formula>"ต้องปรับปรุงเร่งด่วน"</formula>
    </cfRule>
  </conditionalFormatting>
  <conditionalFormatting sqref="BS18">
    <cfRule type="cellIs" dxfId="663" priority="264" stopIfTrue="1" operator="equal">
      <formula>"X"</formula>
    </cfRule>
  </conditionalFormatting>
  <conditionalFormatting sqref="BS18">
    <cfRule type="cellIs" dxfId="662" priority="260" stopIfTrue="1" operator="equal">
      <formula>"ต้องปรับปรุงเร่งด่วน"</formula>
    </cfRule>
    <cfRule type="cellIs" dxfId="661" priority="261" stopIfTrue="1" operator="equal">
      <formula>"ต้องปรับปรุง"</formula>
    </cfRule>
    <cfRule type="cellIs" dxfId="660" priority="262" stopIfTrue="1" operator="equal">
      <formula>"ต้องปรับปรุงเร่งด่วน"</formula>
    </cfRule>
    <cfRule type="cellIs" dxfId="659" priority="263" stopIfTrue="1" operator="equal">
      <formula>"ต้องปรับปรุงเร่งด่วน"</formula>
    </cfRule>
  </conditionalFormatting>
  <conditionalFormatting sqref="BS18">
    <cfRule type="cellIs" dxfId="658" priority="259" stopIfTrue="1" operator="equal">
      <formula>"X"</formula>
    </cfRule>
  </conditionalFormatting>
  <conditionalFormatting sqref="BS20 BS33">
    <cfRule type="cellIs" dxfId="657" priority="255" stopIfTrue="1" operator="equal">
      <formula>"ต้องปรับปรุงเร่งด่วน"</formula>
    </cfRule>
    <cfRule type="cellIs" dxfId="656" priority="256" stopIfTrue="1" operator="equal">
      <formula>"ต้องปรับปรุง"</formula>
    </cfRule>
    <cfRule type="cellIs" dxfId="655" priority="257" stopIfTrue="1" operator="equal">
      <formula>"ต้องปรับปรุงเร่งด่วน"</formula>
    </cfRule>
    <cfRule type="cellIs" dxfId="654" priority="258" stopIfTrue="1" operator="equal">
      <formula>"ต้องปรับปรุงเร่งด่วน"</formula>
    </cfRule>
  </conditionalFormatting>
  <conditionalFormatting sqref="BS20:BS38">
    <cfRule type="cellIs" dxfId="653" priority="251" stopIfTrue="1" operator="equal">
      <formula>"ต้องปรับปรุงเร่งด่วน"</formula>
    </cfRule>
    <cfRule type="cellIs" dxfId="652" priority="252" stopIfTrue="1" operator="equal">
      <formula>"ต้องปรับปรุง"</formula>
    </cfRule>
    <cfRule type="cellIs" dxfId="651" priority="253" stopIfTrue="1" operator="equal">
      <formula>"ต้องปรับปรุงเร่งด่วน"</formula>
    </cfRule>
    <cfRule type="cellIs" dxfId="650" priority="254" stopIfTrue="1" operator="equal">
      <formula>"ต้องปรับปรุงเร่งด่วน"</formula>
    </cfRule>
  </conditionalFormatting>
  <conditionalFormatting sqref="BS20">
    <cfRule type="cellIs" dxfId="649" priority="247" stopIfTrue="1" operator="equal">
      <formula>"ต้องปรับปรุงเร่งด่วน"</formula>
    </cfRule>
    <cfRule type="cellIs" dxfId="648" priority="248" stopIfTrue="1" operator="equal">
      <formula>"ต้องปรับปรุง"</formula>
    </cfRule>
    <cfRule type="cellIs" dxfId="647" priority="249" stopIfTrue="1" operator="equal">
      <formula>"ต้องปรับปรุงเร่งด่วน"</formula>
    </cfRule>
    <cfRule type="cellIs" dxfId="646" priority="250" stopIfTrue="1" operator="equal">
      <formula>"ต้องปรับปรุงเร่งด่วน"</formula>
    </cfRule>
  </conditionalFormatting>
  <conditionalFormatting sqref="BS18:BS20">
    <cfRule type="cellIs" dxfId="645" priority="243" stopIfTrue="1" operator="equal">
      <formula>"ต้องปรับปรุงเร่งด่วน"</formula>
    </cfRule>
    <cfRule type="cellIs" dxfId="644" priority="244" stopIfTrue="1" operator="equal">
      <formula>"ต้องปรับปรุง"</formula>
    </cfRule>
    <cfRule type="cellIs" dxfId="643" priority="245" stopIfTrue="1" operator="equal">
      <formula>"ต้องปรับปรุงเร่งด่วน"</formula>
    </cfRule>
    <cfRule type="cellIs" dxfId="642" priority="246" stopIfTrue="1" operator="equal">
      <formula>"ต้องปรับปรุงเร่งด่วน"</formula>
    </cfRule>
  </conditionalFormatting>
  <conditionalFormatting sqref="BS18">
    <cfRule type="cellIs" dxfId="641" priority="239" stopIfTrue="1" operator="equal">
      <formula>"ต้องปรับปรุงเร่งด่วน"</formula>
    </cfRule>
    <cfRule type="cellIs" dxfId="640" priority="240" stopIfTrue="1" operator="equal">
      <formula>"ต้องปรับปรุง"</formula>
    </cfRule>
    <cfRule type="cellIs" dxfId="639" priority="241" stopIfTrue="1" operator="equal">
      <formula>"ต้องปรับปรุงเร่งด่วน"</formula>
    </cfRule>
    <cfRule type="cellIs" dxfId="638" priority="242" stopIfTrue="1" operator="equal">
      <formula>"ต้องปรับปรุงเร่งด่วน"</formula>
    </cfRule>
  </conditionalFormatting>
  <conditionalFormatting sqref="BS18">
    <cfRule type="cellIs" dxfId="637" priority="238" stopIfTrue="1" operator="equal">
      <formula>"X"</formula>
    </cfRule>
  </conditionalFormatting>
  <conditionalFormatting sqref="BS18">
    <cfRule type="cellIs" dxfId="636" priority="234" stopIfTrue="1" operator="equal">
      <formula>"ต้องปรับปรุงเร่งด่วน"</formula>
    </cfRule>
    <cfRule type="cellIs" dxfId="635" priority="235" stopIfTrue="1" operator="equal">
      <formula>"ต้องปรับปรุง"</formula>
    </cfRule>
    <cfRule type="cellIs" dxfId="634" priority="236" stopIfTrue="1" operator="equal">
      <formula>"ต้องปรับปรุงเร่งด่วน"</formula>
    </cfRule>
    <cfRule type="cellIs" dxfId="633" priority="237" stopIfTrue="1" operator="equal">
      <formula>"ต้องปรับปรุงเร่งด่วน"</formula>
    </cfRule>
  </conditionalFormatting>
  <conditionalFormatting sqref="BS18">
    <cfRule type="cellIs" dxfId="632" priority="233" stopIfTrue="1" operator="equal">
      <formula>"X"</formula>
    </cfRule>
  </conditionalFormatting>
  <conditionalFormatting sqref="BS21">
    <cfRule type="cellIs" dxfId="631" priority="229" stopIfTrue="1" operator="equal">
      <formula>"ต้องปรับปรุงเร่งด่วน"</formula>
    </cfRule>
    <cfRule type="cellIs" dxfId="630" priority="230" stopIfTrue="1" operator="equal">
      <formula>"ต้องปรับปรุง"</formula>
    </cfRule>
    <cfRule type="cellIs" dxfId="629" priority="231" stopIfTrue="1" operator="equal">
      <formula>"ต้องปรับปรุงเร่งด่วน"</formula>
    </cfRule>
    <cfRule type="cellIs" dxfId="628" priority="232" stopIfTrue="1" operator="equal">
      <formula>"ต้องปรับปรุงเร่งด่วน"</formula>
    </cfRule>
  </conditionalFormatting>
  <conditionalFormatting sqref="BS21">
    <cfRule type="cellIs" dxfId="627" priority="228" stopIfTrue="1" operator="equal">
      <formula>"X"</formula>
    </cfRule>
  </conditionalFormatting>
  <conditionalFormatting sqref="BS21">
    <cfRule type="cellIs" dxfId="626" priority="224" stopIfTrue="1" operator="equal">
      <formula>"ต้องปรับปรุงเร่งด่วน"</formula>
    </cfRule>
    <cfRule type="cellIs" dxfId="625" priority="225" stopIfTrue="1" operator="equal">
      <formula>"ต้องปรับปรุง"</formula>
    </cfRule>
    <cfRule type="cellIs" dxfId="624" priority="226" stopIfTrue="1" operator="equal">
      <formula>"ต้องปรับปรุงเร่งด่วน"</formula>
    </cfRule>
    <cfRule type="cellIs" dxfId="623" priority="227" stopIfTrue="1" operator="equal">
      <formula>"ต้องปรับปรุงเร่งด่วน"</formula>
    </cfRule>
  </conditionalFormatting>
  <conditionalFormatting sqref="BS21">
    <cfRule type="cellIs" dxfId="622" priority="223" stopIfTrue="1" operator="equal">
      <formula>"X"</formula>
    </cfRule>
  </conditionalFormatting>
  <conditionalFormatting sqref="BS21">
    <cfRule type="cellIs" dxfId="621" priority="219" stopIfTrue="1" operator="equal">
      <formula>"ต้องปรับปรุงเร่งด่วน"</formula>
    </cfRule>
    <cfRule type="cellIs" dxfId="620" priority="220" stopIfTrue="1" operator="equal">
      <formula>"ต้องปรับปรุง"</formula>
    </cfRule>
    <cfRule type="cellIs" dxfId="619" priority="221" stopIfTrue="1" operator="equal">
      <formula>"ต้องปรับปรุงเร่งด่วน"</formula>
    </cfRule>
    <cfRule type="cellIs" dxfId="618" priority="222" stopIfTrue="1" operator="equal">
      <formula>"ต้องปรับปรุงเร่งด่วน"</formula>
    </cfRule>
  </conditionalFormatting>
  <conditionalFormatting sqref="BS21">
    <cfRule type="cellIs" dxfId="617" priority="218" stopIfTrue="1" operator="equal">
      <formula>"X"</formula>
    </cfRule>
  </conditionalFormatting>
  <conditionalFormatting sqref="BS21">
    <cfRule type="cellIs" dxfId="616" priority="214" stopIfTrue="1" operator="equal">
      <formula>"ต้องปรับปรุงเร่งด่วน"</formula>
    </cfRule>
    <cfRule type="cellIs" dxfId="615" priority="215" stopIfTrue="1" operator="equal">
      <formula>"ต้องปรับปรุง"</formula>
    </cfRule>
    <cfRule type="cellIs" dxfId="614" priority="216" stopIfTrue="1" operator="equal">
      <formula>"ต้องปรับปรุงเร่งด่วน"</formula>
    </cfRule>
    <cfRule type="cellIs" dxfId="613" priority="217" stopIfTrue="1" operator="equal">
      <formula>"ต้องปรับปรุงเร่งด่วน"</formula>
    </cfRule>
  </conditionalFormatting>
  <conditionalFormatting sqref="BS21">
    <cfRule type="cellIs" dxfId="612" priority="210" stopIfTrue="1" operator="equal">
      <formula>"ต้องปรับปรุงเร่งด่วน"</formula>
    </cfRule>
    <cfRule type="cellIs" dxfId="611" priority="211" stopIfTrue="1" operator="equal">
      <formula>"ต้องปรับปรุง"</formula>
    </cfRule>
    <cfRule type="cellIs" dxfId="610" priority="212" stopIfTrue="1" operator="equal">
      <formula>"ต้องปรับปรุงเร่งด่วน"</formula>
    </cfRule>
    <cfRule type="cellIs" dxfId="609" priority="213" stopIfTrue="1" operator="equal">
      <formula>"ต้องปรับปรุงเร่งด่วน"</formula>
    </cfRule>
  </conditionalFormatting>
  <conditionalFormatting sqref="BS21">
    <cfRule type="cellIs" dxfId="608" priority="209" stopIfTrue="1" operator="equal">
      <formula>"X"</formula>
    </cfRule>
  </conditionalFormatting>
  <conditionalFormatting sqref="BS21">
    <cfRule type="cellIs" dxfId="607" priority="205" stopIfTrue="1" operator="equal">
      <formula>"ต้องปรับปรุงเร่งด่วน"</formula>
    </cfRule>
    <cfRule type="cellIs" dxfId="606" priority="206" stopIfTrue="1" operator="equal">
      <formula>"ต้องปรับปรุง"</formula>
    </cfRule>
    <cfRule type="cellIs" dxfId="605" priority="207" stopIfTrue="1" operator="equal">
      <formula>"ต้องปรับปรุงเร่งด่วน"</formula>
    </cfRule>
    <cfRule type="cellIs" dxfId="604" priority="208" stopIfTrue="1" operator="equal">
      <formula>"ต้องปรับปรุงเร่งด่วน"</formula>
    </cfRule>
  </conditionalFormatting>
  <conditionalFormatting sqref="BS21">
    <cfRule type="cellIs" dxfId="603" priority="204" stopIfTrue="1" operator="equal">
      <formula>"X"</formula>
    </cfRule>
  </conditionalFormatting>
  <conditionalFormatting sqref="BS23">
    <cfRule type="cellIs" dxfId="602" priority="200" stopIfTrue="1" operator="equal">
      <formula>"ต้องปรับปรุงเร่งด่วน"</formula>
    </cfRule>
    <cfRule type="cellIs" dxfId="601" priority="201" stopIfTrue="1" operator="equal">
      <formula>"ต้องปรับปรุง"</formula>
    </cfRule>
    <cfRule type="cellIs" dxfId="600" priority="202" stopIfTrue="1" operator="equal">
      <formula>"ต้องปรับปรุงเร่งด่วน"</formula>
    </cfRule>
    <cfRule type="cellIs" dxfId="599" priority="203" stopIfTrue="1" operator="equal">
      <formula>"ต้องปรับปรุงเร่งด่วน"</formula>
    </cfRule>
  </conditionalFormatting>
  <conditionalFormatting sqref="BS23">
    <cfRule type="cellIs" dxfId="598" priority="199" stopIfTrue="1" operator="equal">
      <formula>"X"</formula>
    </cfRule>
  </conditionalFormatting>
  <conditionalFormatting sqref="BS23">
    <cfRule type="cellIs" dxfId="597" priority="195" stopIfTrue="1" operator="equal">
      <formula>"ต้องปรับปรุงเร่งด่วน"</formula>
    </cfRule>
    <cfRule type="cellIs" dxfId="596" priority="196" stopIfTrue="1" operator="equal">
      <formula>"ต้องปรับปรุง"</formula>
    </cfRule>
    <cfRule type="cellIs" dxfId="595" priority="197" stopIfTrue="1" operator="equal">
      <formula>"ต้องปรับปรุงเร่งด่วน"</formula>
    </cfRule>
    <cfRule type="cellIs" dxfId="594" priority="198" stopIfTrue="1" operator="equal">
      <formula>"ต้องปรับปรุงเร่งด่วน"</formula>
    </cfRule>
  </conditionalFormatting>
  <conditionalFormatting sqref="BS23">
    <cfRule type="cellIs" dxfId="593" priority="194" stopIfTrue="1" operator="equal">
      <formula>"X"</formula>
    </cfRule>
  </conditionalFormatting>
  <conditionalFormatting sqref="BS23">
    <cfRule type="cellIs" dxfId="592" priority="190" stopIfTrue="1" operator="equal">
      <formula>"ต้องปรับปรุงเร่งด่วน"</formula>
    </cfRule>
    <cfRule type="cellIs" dxfId="591" priority="191" stopIfTrue="1" operator="equal">
      <formula>"ต้องปรับปรุง"</formula>
    </cfRule>
    <cfRule type="cellIs" dxfId="590" priority="192" stopIfTrue="1" operator="equal">
      <formula>"ต้องปรับปรุงเร่งด่วน"</formula>
    </cfRule>
    <cfRule type="cellIs" dxfId="589" priority="193" stopIfTrue="1" operator="equal">
      <formula>"ต้องปรับปรุงเร่งด่วน"</formula>
    </cfRule>
  </conditionalFormatting>
  <conditionalFormatting sqref="BS23">
    <cfRule type="cellIs" dxfId="588" priority="189" stopIfTrue="1" operator="equal">
      <formula>"X"</formula>
    </cfRule>
  </conditionalFormatting>
  <conditionalFormatting sqref="BS23">
    <cfRule type="cellIs" dxfId="587" priority="185" stopIfTrue="1" operator="equal">
      <formula>"ต้องปรับปรุงเร่งด่วน"</formula>
    </cfRule>
    <cfRule type="cellIs" dxfId="586" priority="186" stopIfTrue="1" operator="equal">
      <formula>"ต้องปรับปรุง"</formula>
    </cfRule>
    <cfRule type="cellIs" dxfId="585" priority="187" stopIfTrue="1" operator="equal">
      <formula>"ต้องปรับปรุงเร่งด่วน"</formula>
    </cfRule>
    <cfRule type="cellIs" dxfId="584" priority="188" stopIfTrue="1" operator="equal">
      <formula>"ต้องปรับปรุงเร่งด่วน"</formula>
    </cfRule>
  </conditionalFormatting>
  <conditionalFormatting sqref="BS23">
    <cfRule type="cellIs" dxfId="583" priority="181" stopIfTrue="1" operator="equal">
      <formula>"ต้องปรับปรุงเร่งด่วน"</formula>
    </cfRule>
    <cfRule type="cellIs" dxfId="582" priority="182" stopIfTrue="1" operator="equal">
      <formula>"ต้องปรับปรุง"</formula>
    </cfRule>
    <cfRule type="cellIs" dxfId="581" priority="183" stopIfTrue="1" operator="equal">
      <formula>"ต้องปรับปรุงเร่งด่วน"</formula>
    </cfRule>
    <cfRule type="cellIs" dxfId="580" priority="184" stopIfTrue="1" operator="equal">
      <formula>"ต้องปรับปรุงเร่งด่วน"</formula>
    </cfRule>
  </conditionalFormatting>
  <conditionalFormatting sqref="BS23">
    <cfRule type="cellIs" dxfId="579" priority="180" stopIfTrue="1" operator="equal">
      <formula>"X"</formula>
    </cfRule>
  </conditionalFormatting>
  <conditionalFormatting sqref="BS23">
    <cfRule type="cellIs" dxfId="578" priority="176" stopIfTrue="1" operator="equal">
      <formula>"ต้องปรับปรุงเร่งด่วน"</formula>
    </cfRule>
    <cfRule type="cellIs" dxfId="577" priority="177" stopIfTrue="1" operator="equal">
      <formula>"ต้องปรับปรุง"</formula>
    </cfRule>
    <cfRule type="cellIs" dxfId="576" priority="178" stopIfTrue="1" operator="equal">
      <formula>"ต้องปรับปรุงเร่งด่วน"</formula>
    </cfRule>
    <cfRule type="cellIs" dxfId="575" priority="179" stopIfTrue="1" operator="equal">
      <formula>"ต้องปรับปรุงเร่งด่วน"</formula>
    </cfRule>
  </conditionalFormatting>
  <conditionalFormatting sqref="BS23">
    <cfRule type="cellIs" dxfId="574" priority="175" stopIfTrue="1" operator="equal">
      <formula>"X"</formula>
    </cfRule>
  </conditionalFormatting>
  <conditionalFormatting sqref="BS25">
    <cfRule type="cellIs" dxfId="573" priority="171" stopIfTrue="1" operator="equal">
      <formula>"ต้องปรับปรุงเร่งด่วน"</formula>
    </cfRule>
    <cfRule type="cellIs" dxfId="572" priority="172" stopIfTrue="1" operator="equal">
      <formula>"ต้องปรับปรุง"</formula>
    </cfRule>
    <cfRule type="cellIs" dxfId="571" priority="173" stopIfTrue="1" operator="equal">
      <formula>"ต้องปรับปรุงเร่งด่วน"</formula>
    </cfRule>
    <cfRule type="cellIs" dxfId="570" priority="174" stopIfTrue="1" operator="equal">
      <formula>"ต้องปรับปรุงเร่งด่วน"</formula>
    </cfRule>
  </conditionalFormatting>
  <conditionalFormatting sqref="BS25">
    <cfRule type="cellIs" dxfId="569" priority="170" stopIfTrue="1" operator="equal">
      <formula>"X"</formula>
    </cfRule>
  </conditionalFormatting>
  <conditionalFormatting sqref="BS25">
    <cfRule type="cellIs" dxfId="568" priority="166" stopIfTrue="1" operator="equal">
      <formula>"ต้องปรับปรุงเร่งด่วน"</formula>
    </cfRule>
    <cfRule type="cellIs" dxfId="567" priority="167" stopIfTrue="1" operator="equal">
      <formula>"ต้องปรับปรุง"</formula>
    </cfRule>
    <cfRule type="cellIs" dxfId="566" priority="168" stopIfTrue="1" operator="equal">
      <formula>"ต้องปรับปรุงเร่งด่วน"</formula>
    </cfRule>
    <cfRule type="cellIs" dxfId="565" priority="169" stopIfTrue="1" operator="equal">
      <formula>"ต้องปรับปรุงเร่งด่วน"</formula>
    </cfRule>
  </conditionalFormatting>
  <conditionalFormatting sqref="BS25">
    <cfRule type="cellIs" dxfId="564" priority="165" stopIfTrue="1" operator="equal">
      <formula>"X"</formula>
    </cfRule>
  </conditionalFormatting>
  <conditionalFormatting sqref="BS25">
    <cfRule type="cellIs" dxfId="563" priority="161" stopIfTrue="1" operator="equal">
      <formula>"ต้องปรับปรุงเร่งด่วน"</formula>
    </cfRule>
    <cfRule type="cellIs" dxfId="562" priority="162" stopIfTrue="1" operator="equal">
      <formula>"ต้องปรับปรุง"</formula>
    </cfRule>
    <cfRule type="cellIs" dxfId="561" priority="163" stopIfTrue="1" operator="equal">
      <formula>"ต้องปรับปรุงเร่งด่วน"</formula>
    </cfRule>
    <cfRule type="cellIs" dxfId="560" priority="164" stopIfTrue="1" operator="equal">
      <formula>"ต้องปรับปรุงเร่งด่วน"</formula>
    </cfRule>
  </conditionalFormatting>
  <conditionalFormatting sqref="BS25">
    <cfRule type="cellIs" dxfId="559" priority="160" stopIfTrue="1" operator="equal">
      <formula>"X"</formula>
    </cfRule>
  </conditionalFormatting>
  <conditionalFormatting sqref="BS25">
    <cfRule type="cellIs" dxfId="558" priority="156" stopIfTrue="1" operator="equal">
      <formula>"ต้องปรับปรุงเร่งด่วน"</formula>
    </cfRule>
    <cfRule type="cellIs" dxfId="557" priority="157" stopIfTrue="1" operator="equal">
      <formula>"ต้องปรับปรุง"</formula>
    </cfRule>
    <cfRule type="cellIs" dxfId="556" priority="158" stopIfTrue="1" operator="equal">
      <formula>"ต้องปรับปรุงเร่งด่วน"</formula>
    </cfRule>
    <cfRule type="cellIs" dxfId="555" priority="159" stopIfTrue="1" operator="equal">
      <formula>"ต้องปรับปรุงเร่งด่วน"</formula>
    </cfRule>
  </conditionalFormatting>
  <conditionalFormatting sqref="BS25">
    <cfRule type="cellIs" dxfId="554" priority="152" stopIfTrue="1" operator="equal">
      <formula>"ต้องปรับปรุงเร่งด่วน"</formula>
    </cfRule>
    <cfRule type="cellIs" dxfId="553" priority="153" stopIfTrue="1" operator="equal">
      <formula>"ต้องปรับปรุง"</formula>
    </cfRule>
    <cfRule type="cellIs" dxfId="552" priority="154" stopIfTrue="1" operator="equal">
      <formula>"ต้องปรับปรุงเร่งด่วน"</formula>
    </cfRule>
    <cfRule type="cellIs" dxfId="551" priority="155" stopIfTrue="1" operator="equal">
      <formula>"ต้องปรับปรุงเร่งด่วน"</formula>
    </cfRule>
  </conditionalFormatting>
  <conditionalFormatting sqref="BS25">
    <cfRule type="cellIs" dxfId="550" priority="151" stopIfTrue="1" operator="equal">
      <formula>"X"</formula>
    </cfRule>
  </conditionalFormatting>
  <conditionalFormatting sqref="BS25">
    <cfRule type="cellIs" dxfId="549" priority="147" stopIfTrue="1" operator="equal">
      <formula>"ต้องปรับปรุงเร่งด่วน"</formula>
    </cfRule>
    <cfRule type="cellIs" dxfId="548" priority="148" stopIfTrue="1" operator="equal">
      <formula>"ต้องปรับปรุง"</formula>
    </cfRule>
    <cfRule type="cellIs" dxfId="547" priority="149" stopIfTrue="1" operator="equal">
      <formula>"ต้องปรับปรุงเร่งด่วน"</formula>
    </cfRule>
    <cfRule type="cellIs" dxfId="546" priority="150" stopIfTrue="1" operator="equal">
      <formula>"ต้องปรับปรุงเร่งด่วน"</formula>
    </cfRule>
  </conditionalFormatting>
  <conditionalFormatting sqref="BS25">
    <cfRule type="cellIs" dxfId="545" priority="146" stopIfTrue="1" operator="equal">
      <formula>"X"</formula>
    </cfRule>
  </conditionalFormatting>
  <conditionalFormatting sqref="BS31">
    <cfRule type="cellIs" dxfId="544" priority="142" stopIfTrue="1" operator="equal">
      <formula>"ต้องปรับปรุงเร่งด่วน"</formula>
    </cfRule>
    <cfRule type="cellIs" dxfId="543" priority="143" stopIfTrue="1" operator="equal">
      <formula>"ต้องปรับปรุง"</formula>
    </cfRule>
    <cfRule type="cellIs" dxfId="542" priority="144" stopIfTrue="1" operator="equal">
      <formula>"ต้องปรับปรุงเร่งด่วน"</formula>
    </cfRule>
    <cfRule type="cellIs" dxfId="541" priority="145" stopIfTrue="1" operator="equal">
      <formula>"ต้องปรับปรุงเร่งด่วน"</formula>
    </cfRule>
  </conditionalFormatting>
  <conditionalFormatting sqref="BS31">
    <cfRule type="cellIs" dxfId="540" priority="141" stopIfTrue="1" operator="equal">
      <formula>"X"</formula>
    </cfRule>
  </conditionalFormatting>
  <conditionalFormatting sqref="BS31">
    <cfRule type="cellIs" dxfId="539" priority="137" stopIfTrue="1" operator="equal">
      <formula>"ต้องปรับปรุงเร่งด่วน"</formula>
    </cfRule>
    <cfRule type="cellIs" dxfId="538" priority="138" stopIfTrue="1" operator="equal">
      <formula>"ต้องปรับปรุง"</formula>
    </cfRule>
    <cfRule type="cellIs" dxfId="537" priority="139" stopIfTrue="1" operator="equal">
      <formula>"ต้องปรับปรุงเร่งด่วน"</formula>
    </cfRule>
    <cfRule type="cellIs" dxfId="536" priority="140" stopIfTrue="1" operator="equal">
      <formula>"ต้องปรับปรุงเร่งด่วน"</formula>
    </cfRule>
  </conditionalFormatting>
  <conditionalFormatting sqref="BS31">
    <cfRule type="cellIs" dxfId="535" priority="136" stopIfTrue="1" operator="equal">
      <formula>"X"</formula>
    </cfRule>
  </conditionalFormatting>
  <conditionalFormatting sqref="BS31">
    <cfRule type="cellIs" dxfId="534" priority="132" stopIfTrue="1" operator="equal">
      <formula>"ต้องปรับปรุงเร่งด่วน"</formula>
    </cfRule>
    <cfRule type="cellIs" dxfId="533" priority="133" stopIfTrue="1" operator="equal">
      <formula>"ต้องปรับปรุง"</formula>
    </cfRule>
    <cfRule type="cellIs" dxfId="532" priority="134" stopIfTrue="1" operator="equal">
      <formula>"ต้องปรับปรุงเร่งด่วน"</formula>
    </cfRule>
    <cfRule type="cellIs" dxfId="531" priority="135" stopIfTrue="1" operator="equal">
      <formula>"ต้องปรับปรุงเร่งด่วน"</formula>
    </cfRule>
  </conditionalFormatting>
  <conditionalFormatting sqref="BS31">
    <cfRule type="cellIs" dxfId="530" priority="131" stopIfTrue="1" operator="equal">
      <formula>"X"</formula>
    </cfRule>
  </conditionalFormatting>
  <conditionalFormatting sqref="BS31">
    <cfRule type="cellIs" dxfId="529" priority="127" stopIfTrue="1" operator="equal">
      <formula>"ต้องปรับปรุงเร่งด่วน"</formula>
    </cfRule>
    <cfRule type="cellIs" dxfId="528" priority="128" stopIfTrue="1" operator="equal">
      <formula>"ต้องปรับปรุง"</formula>
    </cfRule>
    <cfRule type="cellIs" dxfId="527" priority="129" stopIfTrue="1" operator="equal">
      <formula>"ต้องปรับปรุงเร่งด่วน"</formula>
    </cfRule>
    <cfRule type="cellIs" dxfId="526" priority="130" stopIfTrue="1" operator="equal">
      <formula>"ต้องปรับปรุงเร่งด่วน"</formula>
    </cfRule>
  </conditionalFormatting>
  <conditionalFormatting sqref="BS31">
    <cfRule type="cellIs" dxfId="525" priority="123" stopIfTrue="1" operator="equal">
      <formula>"ต้องปรับปรุงเร่งด่วน"</formula>
    </cfRule>
    <cfRule type="cellIs" dxfId="524" priority="124" stopIfTrue="1" operator="equal">
      <formula>"ต้องปรับปรุง"</formula>
    </cfRule>
    <cfRule type="cellIs" dxfId="523" priority="125" stopIfTrue="1" operator="equal">
      <formula>"ต้องปรับปรุงเร่งด่วน"</formula>
    </cfRule>
    <cfRule type="cellIs" dxfId="522" priority="126" stopIfTrue="1" operator="equal">
      <formula>"ต้องปรับปรุงเร่งด่วน"</formula>
    </cfRule>
  </conditionalFormatting>
  <conditionalFormatting sqref="BS31">
    <cfRule type="cellIs" dxfId="521" priority="122" stopIfTrue="1" operator="equal">
      <formula>"X"</formula>
    </cfRule>
  </conditionalFormatting>
  <conditionalFormatting sqref="BS31">
    <cfRule type="cellIs" dxfId="520" priority="118" stopIfTrue="1" operator="equal">
      <formula>"ต้องปรับปรุงเร่งด่วน"</formula>
    </cfRule>
    <cfRule type="cellIs" dxfId="519" priority="119" stopIfTrue="1" operator="equal">
      <formula>"ต้องปรับปรุง"</formula>
    </cfRule>
    <cfRule type="cellIs" dxfId="518" priority="120" stopIfTrue="1" operator="equal">
      <formula>"ต้องปรับปรุงเร่งด่วน"</formula>
    </cfRule>
    <cfRule type="cellIs" dxfId="517" priority="121" stopIfTrue="1" operator="equal">
      <formula>"ต้องปรับปรุงเร่งด่วน"</formula>
    </cfRule>
  </conditionalFormatting>
  <conditionalFormatting sqref="BS31">
    <cfRule type="cellIs" dxfId="516" priority="117" stopIfTrue="1" operator="equal">
      <formula>"X"</formula>
    </cfRule>
  </conditionalFormatting>
  <conditionalFormatting sqref="BS34">
    <cfRule type="cellIs" dxfId="515" priority="113" stopIfTrue="1" operator="equal">
      <formula>"ต้องปรับปรุงเร่งด่วน"</formula>
    </cfRule>
    <cfRule type="cellIs" dxfId="514" priority="114" stopIfTrue="1" operator="equal">
      <formula>"ต้องปรับปรุง"</formula>
    </cfRule>
    <cfRule type="cellIs" dxfId="513" priority="115" stopIfTrue="1" operator="equal">
      <formula>"ต้องปรับปรุงเร่งด่วน"</formula>
    </cfRule>
    <cfRule type="cellIs" dxfId="512" priority="116" stopIfTrue="1" operator="equal">
      <formula>"ต้องปรับปรุงเร่งด่วน"</formula>
    </cfRule>
  </conditionalFormatting>
  <conditionalFormatting sqref="BS34">
    <cfRule type="cellIs" dxfId="511" priority="112" stopIfTrue="1" operator="equal">
      <formula>"X"</formula>
    </cfRule>
  </conditionalFormatting>
  <conditionalFormatting sqref="BS34">
    <cfRule type="cellIs" dxfId="510" priority="108" stopIfTrue="1" operator="equal">
      <formula>"ต้องปรับปรุงเร่งด่วน"</formula>
    </cfRule>
    <cfRule type="cellIs" dxfId="509" priority="109" stopIfTrue="1" operator="equal">
      <formula>"ต้องปรับปรุง"</formula>
    </cfRule>
    <cfRule type="cellIs" dxfId="508" priority="110" stopIfTrue="1" operator="equal">
      <formula>"ต้องปรับปรุงเร่งด่วน"</formula>
    </cfRule>
    <cfRule type="cellIs" dxfId="507" priority="111" stopIfTrue="1" operator="equal">
      <formula>"ต้องปรับปรุงเร่งด่วน"</formula>
    </cfRule>
  </conditionalFormatting>
  <conditionalFormatting sqref="BS34">
    <cfRule type="cellIs" dxfId="506" priority="107" stopIfTrue="1" operator="equal">
      <formula>"X"</formula>
    </cfRule>
  </conditionalFormatting>
  <conditionalFormatting sqref="BS34">
    <cfRule type="cellIs" dxfId="505" priority="103" stopIfTrue="1" operator="equal">
      <formula>"ต้องปรับปรุงเร่งด่วน"</formula>
    </cfRule>
    <cfRule type="cellIs" dxfId="504" priority="104" stopIfTrue="1" operator="equal">
      <formula>"ต้องปรับปรุง"</formula>
    </cfRule>
    <cfRule type="cellIs" dxfId="503" priority="105" stopIfTrue="1" operator="equal">
      <formula>"ต้องปรับปรุงเร่งด่วน"</formula>
    </cfRule>
    <cfRule type="cellIs" dxfId="502" priority="106" stopIfTrue="1" operator="equal">
      <formula>"ต้องปรับปรุงเร่งด่วน"</formula>
    </cfRule>
  </conditionalFormatting>
  <conditionalFormatting sqref="BS34">
    <cfRule type="cellIs" dxfId="501" priority="102" stopIfTrue="1" operator="equal">
      <formula>"X"</formula>
    </cfRule>
  </conditionalFormatting>
  <conditionalFormatting sqref="BS34">
    <cfRule type="cellIs" dxfId="500" priority="98" stopIfTrue="1" operator="equal">
      <formula>"ต้องปรับปรุงเร่งด่วน"</formula>
    </cfRule>
    <cfRule type="cellIs" dxfId="499" priority="99" stopIfTrue="1" operator="equal">
      <formula>"ต้องปรับปรุง"</formula>
    </cfRule>
    <cfRule type="cellIs" dxfId="498" priority="100" stopIfTrue="1" operator="equal">
      <formula>"ต้องปรับปรุงเร่งด่วน"</formula>
    </cfRule>
    <cfRule type="cellIs" dxfId="497" priority="101" stopIfTrue="1" operator="equal">
      <formula>"ต้องปรับปรุงเร่งด่วน"</formula>
    </cfRule>
  </conditionalFormatting>
  <conditionalFormatting sqref="BS34">
    <cfRule type="cellIs" dxfId="496" priority="94" stopIfTrue="1" operator="equal">
      <formula>"ต้องปรับปรุงเร่งด่วน"</formula>
    </cfRule>
    <cfRule type="cellIs" dxfId="495" priority="95" stopIfTrue="1" operator="equal">
      <formula>"ต้องปรับปรุง"</formula>
    </cfRule>
    <cfRule type="cellIs" dxfId="494" priority="96" stopIfTrue="1" operator="equal">
      <formula>"ต้องปรับปรุงเร่งด่วน"</formula>
    </cfRule>
    <cfRule type="cellIs" dxfId="493" priority="97" stopIfTrue="1" operator="equal">
      <formula>"ต้องปรับปรุงเร่งด่วน"</formula>
    </cfRule>
  </conditionalFormatting>
  <conditionalFormatting sqref="BS34">
    <cfRule type="cellIs" dxfId="492" priority="93" stopIfTrue="1" operator="equal">
      <formula>"X"</formula>
    </cfRule>
  </conditionalFormatting>
  <conditionalFormatting sqref="BS34">
    <cfRule type="cellIs" dxfId="491" priority="89" stopIfTrue="1" operator="equal">
      <formula>"ต้องปรับปรุงเร่งด่วน"</formula>
    </cfRule>
    <cfRule type="cellIs" dxfId="490" priority="90" stopIfTrue="1" operator="equal">
      <formula>"ต้องปรับปรุง"</formula>
    </cfRule>
    <cfRule type="cellIs" dxfId="489" priority="91" stopIfTrue="1" operator="equal">
      <formula>"ต้องปรับปรุงเร่งด่วน"</formula>
    </cfRule>
    <cfRule type="cellIs" dxfId="488" priority="92" stopIfTrue="1" operator="equal">
      <formula>"ต้องปรับปรุงเร่งด่วน"</formula>
    </cfRule>
  </conditionalFormatting>
  <conditionalFormatting sqref="BS34">
    <cfRule type="cellIs" dxfId="487" priority="88" stopIfTrue="1" operator="equal">
      <formula>"X"</formula>
    </cfRule>
  </conditionalFormatting>
  <conditionalFormatting sqref="BS36">
    <cfRule type="cellIs" dxfId="486" priority="84" stopIfTrue="1" operator="equal">
      <formula>"ต้องปรับปรุงเร่งด่วน"</formula>
    </cfRule>
    <cfRule type="cellIs" dxfId="485" priority="85" stopIfTrue="1" operator="equal">
      <formula>"ต้องปรับปรุง"</formula>
    </cfRule>
    <cfRule type="cellIs" dxfId="484" priority="86" stopIfTrue="1" operator="equal">
      <formula>"ต้องปรับปรุงเร่งด่วน"</formula>
    </cfRule>
    <cfRule type="cellIs" dxfId="483" priority="87" stopIfTrue="1" operator="equal">
      <formula>"ต้องปรับปรุงเร่งด่วน"</formula>
    </cfRule>
  </conditionalFormatting>
  <conditionalFormatting sqref="BS36">
    <cfRule type="cellIs" dxfId="482" priority="83" stopIfTrue="1" operator="equal">
      <formula>"X"</formula>
    </cfRule>
  </conditionalFormatting>
  <conditionalFormatting sqref="BS36">
    <cfRule type="cellIs" dxfId="481" priority="79" stopIfTrue="1" operator="equal">
      <formula>"ต้องปรับปรุงเร่งด่วน"</formula>
    </cfRule>
    <cfRule type="cellIs" dxfId="480" priority="80" stopIfTrue="1" operator="equal">
      <formula>"ต้องปรับปรุง"</formula>
    </cfRule>
    <cfRule type="cellIs" dxfId="479" priority="81" stopIfTrue="1" operator="equal">
      <formula>"ต้องปรับปรุงเร่งด่วน"</formula>
    </cfRule>
    <cfRule type="cellIs" dxfId="478" priority="82" stopIfTrue="1" operator="equal">
      <formula>"ต้องปรับปรุงเร่งด่วน"</formula>
    </cfRule>
  </conditionalFormatting>
  <conditionalFormatting sqref="BS36">
    <cfRule type="cellIs" dxfId="477" priority="78" stopIfTrue="1" operator="equal">
      <formula>"X"</formula>
    </cfRule>
  </conditionalFormatting>
  <conditionalFormatting sqref="BS36">
    <cfRule type="cellIs" dxfId="476" priority="74" stopIfTrue="1" operator="equal">
      <formula>"ต้องปรับปรุงเร่งด่วน"</formula>
    </cfRule>
    <cfRule type="cellIs" dxfId="475" priority="75" stopIfTrue="1" operator="equal">
      <formula>"ต้องปรับปรุง"</formula>
    </cfRule>
    <cfRule type="cellIs" dxfId="474" priority="76" stopIfTrue="1" operator="equal">
      <formula>"ต้องปรับปรุงเร่งด่วน"</formula>
    </cfRule>
    <cfRule type="cellIs" dxfId="473" priority="77" stopIfTrue="1" operator="equal">
      <formula>"ต้องปรับปรุงเร่งด่วน"</formula>
    </cfRule>
  </conditionalFormatting>
  <conditionalFormatting sqref="BS36">
    <cfRule type="cellIs" dxfId="472" priority="73" stopIfTrue="1" operator="equal">
      <formula>"X"</formula>
    </cfRule>
  </conditionalFormatting>
  <conditionalFormatting sqref="BS36">
    <cfRule type="cellIs" dxfId="471" priority="69" stopIfTrue="1" operator="equal">
      <formula>"ต้องปรับปรุงเร่งด่วน"</formula>
    </cfRule>
    <cfRule type="cellIs" dxfId="470" priority="70" stopIfTrue="1" operator="equal">
      <formula>"ต้องปรับปรุง"</formula>
    </cfRule>
    <cfRule type="cellIs" dxfId="469" priority="71" stopIfTrue="1" operator="equal">
      <formula>"ต้องปรับปรุงเร่งด่วน"</formula>
    </cfRule>
    <cfRule type="cellIs" dxfId="468" priority="72" stopIfTrue="1" operator="equal">
      <formula>"ต้องปรับปรุงเร่งด่วน"</formula>
    </cfRule>
  </conditionalFormatting>
  <conditionalFormatting sqref="BS36">
    <cfRule type="cellIs" dxfId="467" priority="65" stopIfTrue="1" operator="equal">
      <formula>"ต้องปรับปรุงเร่งด่วน"</formula>
    </cfRule>
    <cfRule type="cellIs" dxfId="466" priority="66" stopIfTrue="1" operator="equal">
      <formula>"ต้องปรับปรุง"</formula>
    </cfRule>
    <cfRule type="cellIs" dxfId="465" priority="67" stopIfTrue="1" operator="equal">
      <formula>"ต้องปรับปรุงเร่งด่วน"</formula>
    </cfRule>
    <cfRule type="cellIs" dxfId="464" priority="68" stopIfTrue="1" operator="equal">
      <formula>"ต้องปรับปรุงเร่งด่วน"</formula>
    </cfRule>
  </conditionalFormatting>
  <conditionalFormatting sqref="BS36">
    <cfRule type="cellIs" dxfId="463" priority="64" stopIfTrue="1" operator="equal">
      <formula>"X"</formula>
    </cfRule>
  </conditionalFormatting>
  <conditionalFormatting sqref="BS36">
    <cfRule type="cellIs" dxfId="462" priority="60" stopIfTrue="1" operator="equal">
      <formula>"ต้องปรับปรุงเร่งด่วน"</formula>
    </cfRule>
    <cfRule type="cellIs" dxfId="461" priority="61" stopIfTrue="1" operator="equal">
      <formula>"ต้องปรับปรุง"</formula>
    </cfRule>
    <cfRule type="cellIs" dxfId="460" priority="62" stopIfTrue="1" operator="equal">
      <formula>"ต้องปรับปรุงเร่งด่วน"</formula>
    </cfRule>
    <cfRule type="cellIs" dxfId="459" priority="63" stopIfTrue="1" operator="equal">
      <formula>"ต้องปรับปรุงเร่งด่วน"</formula>
    </cfRule>
  </conditionalFormatting>
  <conditionalFormatting sqref="BS36">
    <cfRule type="cellIs" dxfId="458" priority="59" stopIfTrue="1" operator="equal">
      <formula>"X"</formula>
    </cfRule>
  </conditionalFormatting>
  <conditionalFormatting sqref="BS38">
    <cfRule type="cellIs" dxfId="457" priority="55" stopIfTrue="1" operator="equal">
      <formula>"ต้องปรับปรุงเร่งด่วน"</formula>
    </cfRule>
    <cfRule type="cellIs" dxfId="456" priority="56" stopIfTrue="1" operator="equal">
      <formula>"ต้องปรับปรุง"</formula>
    </cfRule>
    <cfRule type="cellIs" dxfId="455" priority="57" stopIfTrue="1" operator="equal">
      <formula>"ต้องปรับปรุงเร่งด่วน"</formula>
    </cfRule>
    <cfRule type="cellIs" dxfId="454" priority="58" stopIfTrue="1" operator="equal">
      <formula>"ต้องปรับปรุงเร่งด่วน"</formula>
    </cfRule>
  </conditionalFormatting>
  <conditionalFormatting sqref="BS38">
    <cfRule type="cellIs" dxfId="453" priority="54" stopIfTrue="1" operator="equal">
      <formula>"X"</formula>
    </cfRule>
  </conditionalFormatting>
  <conditionalFormatting sqref="BS38">
    <cfRule type="cellIs" dxfId="452" priority="50" stopIfTrue="1" operator="equal">
      <formula>"ต้องปรับปรุงเร่งด่วน"</formula>
    </cfRule>
    <cfRule type="cellIs" dxfId="451" priority="51" stopIfTrue="1" operator="equal">
      <formula>"ต้องปรับปรุง"</formula>
    </cfRule>
    <cfRule type="cellIs" dxfId="450" priority="52" stopIfTrue="1" operator="equal">
      <formula>"ต้องปรับปรุงเร่งด่วน"</formula>
    </cfRule>
    <cfRule type="cellIs" dxfId="449" priority="53" stopIfTrue="1" operator="equal">
      <formula>"ต้องปรับปรุงเร่งด่วน"</formula>
    </cfRule>
  </conditionalFormatting>
  <conditionalFormatting sqref="BS38">
    <cfRule type="cellIs" dxfId="448" priority="49" stopIfTrue="1" operator="equal">
      <formula>"X"</formula>
    </cfRule>
  </conditionalFormatting>
  <conditionalFormatting sqref="BS38">
    <cfRule type="cellIs" dxfId="447" priority="45" stopIfTrue="1" operator="equal">
      <formula>"ต้องปรับปรุงเร่งด่วน"</formula>
    </cfRule>
    <cfRule type="cellIs" dxfId="446" priority="46" stopIfTrue="1" operator="equal">
      <formula>"ต้องปรับปรุง"</formula>
    </cfRule>
    <cfRule type="cellIs" dxfId="445" priority="47" stopIfTrue="1" operator="equal">
      <formula>"ต้องปรับปรุงเร่งด่วน"</formula>
    </cfRule>
    <cfRule type="cellIs" dxfId="444" priority="48" stopIfTrue="1" operator="equal">
      <formula>"ต้องปรับปรุงเร่งด่วน"</formula>
    </cfRule>
  </conditionalFormatting>
  <conditionalFormatting sqref="BS38">
    <cfRule type="cellIs" dxfId="443" priority="44" stopIfTrue="1" operator="equal">
      <formula>"X"</formula>
    </cfRule>
  </conditionalFormatting>
  <conditionalFormatting sqref="BS38">
    <cfRule type="cellIs" dxfId="442" priority="40" stopIfTrue="1" operator="equal">
      <formula>"ต้องปรับปรุงเร่งด่วน"</formula>
    </cfRule>
    <cfRule type="cellIs" dxfId="441" priority="41" stopIfTrue="1" operator="equal">
      <formula>"ต้องปรับปรุง"</formula>
    </cfRule>
    <cfRule type="cellIs" dxfId="440" priority="42" stopIfTrue="1" operator="equal">
      <formula>"ต้องปรับปรุงเร่งด่วน"</formula>
    </cfRule>
    <cfRule type="cellIs" dxfId="439" priority="43" stopIfTrue="1" operator="equal">
      <formula>"ต้องปรับปรุงเร่งด่วน"</formula>
    </cfRule>
  </conditionalFormatting>
  <conditionalFormatting sqref="BS38">
    <cfRule type="cellIs" dxfId="438" priority="36" stopIfTrue="1" operator="equal">
      <formula>"ต้องปรับปรุงเร่งด่วน"</formula>
    </cfRule>
    <cfRule type="cellIs" dxfId="437" priority="37" stopIfTrue="1" operator="equal">
      <formula>"ต้องปรับปรุง"</formula>
    </cfRule>
    <cfRule type="cellIs" dxfId="436" priority="38" stopIfTrue="1" operator="equal">
      <formula>"ต้องปรับปรุงเร่งด่วน"</formula>
    </cfRule>
    <cfRule type="cellIs" dxfId="435" priority="39" stopIfTrue="1" operator="equal">
      <formula>"ต้องปรับปรุงเร่งด่วน"</formula>
    </cfRule>
  </conditionalFormatting>
  <conditionalFormatting sqref="BS38">
    <cfRule type="cellIs" dxfId="434" priority="35" stopIfTrue="1" operator="equal">
      <formula>"X"</formula>
    </cfRule>
  </conditionalFormatting>
  <conditionalFormatting sqref="BS38">
    <cfRule type="cellIs" dxfId="433" priority="31" stopIfTrue="1" operator="equal">
      <formula>"ต้องปรับปรุงเร่งด่วน"</formula>
    </cfRule>
    <cfRule type="cellIs" dxfId="432" priority="32" stopIfTrue="1" operator="equal">
      <formula>"ต้องปรับปรุง"</formula>
    </cfRule>
    <cfRule type="cellIs" dxfId="431" priority="33" stopIfTrue="1" operator="equal">
      <formula>"ต้องปรับปรุงเร่งด่วน"</formula>
    </cfRule>
    <cfRule type="cellIs" dxfId="430" priority="34" stopIfTrue="1" operator="equal">
      <formula>"ต้องปรับปรุงเร่งด่วน"</formula>
    </cfRule>
  </conditionalFormatting>
  <conditionalFormatting sqref="BS38">
    <cfRule type="cellIs" dxfId="429" priority="30" stopIfTrue="1" operator="equal">
      <formula>"X"</formula>
    </cfRule>
  </conditionalFormatting>
  <conditionalFormatting sqref="BS28">
    <cfRule type="cellIs" dxfId="428" priority="26" stopIfTrue="1" operator="equal">
      <formula>"ต้องปรับปรุงเร่งด่วน"</formula>
    </cfRule>
    <cfRule type="cellIs" dxfId="427" priority="27" stopIfTrue="1" operator="equal">
      <formula>"ต้องปรับปรุง"</formula>
    </cfRule>
    <cfRule type="cellIs" dxfId="426" priority="28" stopIfTrue="1" operator="equal">
      <formula>"ต้องปรับปรุงเร่งด่วน"</formula>
    </cfRule>
    <cfRule type="cellIs" dxfId="425" priority="29" stopIfTrue="1" operator="equal">
      <formula>"ต้องปรับปรุงเร่งด่วน"</formula>
    </cfRule>
  </conditionalFormatting>
  <conditionalFormatting sqref="BS28">
    <cfRule type="cellIs" dxfId="424" priority="25" stopIfTrue="1" operator="equal">
      <formula>"X"</formula>
    </cfRule>
  </conditionalFormatting>
  <conditionalFormatting sqref="BS28">
    <cfRule type="cellIs" dxfId="423" priority="21" stopIfTrue="1" operator="equal">
      <formula>"ต้องปรับปรุงเร่งด่วน"</formula>
    </cfRule>
    <cfRule type="cellIs" dxfId="422" priority="22" stopIfTrue="1" operator="equal">
      <formula>"ต้องปรับปรุง"</formula>
    </cfRule>
    <cfRule type="cellIs" dxfId="421" priority="23" stopIfTrue="1" operator="equal">
      <formula>"ต้องปรับปรุงเร่งด่วน"</formula>
    </cfRule>
    <cfRule type="cellIs" dxfId="420" priority="24" stopIfTrue="1" operator="equal">
      <formula>"ต้องปรับปรุงเร่งด่วน"</formula>
    </cfRule>
  </conditionalFormatting>
  <conditionalFormatting sqref="BS28">
    <cfRule type="cellIs" dxfId="419" priority="20" stopIfTrue="1" operator="equal">
      <formula>"X"</formula>
    </cfRule>
  </conditionalFormatting>
  <conditionalFormatting sqref="BS28">
    <cfRule type="cellIs" dxfId="418" priority="16" stopIfTrue="1" operator="equal">
      <formula>"ต้องปรับปรุงเร่งด่วน"</formula>
    </cfRule>
    <cfRule type="cellIs" dxfId="417" priority="17" stopIfTrue="1" operator="equal">
      <formula>"ต้องปรับปรุง"</formula>
    </cfRule>
    <cfRule type="cellIs" dxfId="416" priority="18" stopIfTrue="1" operator="equal">
      <formula>"ต้องปรับปรุงเร่งด่วน"</formula>
    </cfRule>
    <cfRule type="cellIs" dxfId="415" priority="19" stopIfTrue="1" operator="equal">
      <formula>"ต้องปรับปรุงเร่งด่วน"</formula>
    </cfRule>
  </conditionalFormatting>
  <conditionalFormatting sqref="BS28">
    <cfRule type="cellIs" dxfId="414" priority="15" stopIfTrue="1" operator="equal">
      <formula>"X"</formula>
    </cfRule>
  </conditionalFormatting>
  <conditionalFormatting sqref="BS28">
    <cfRule type="cellIs" dxfId="413" priority="11" stopIfTrue="1" operator="equal">
      <formula>"ต้องปรับปรุงเร่งด่วน"</formula>
    </cfRule>
    <cfRule type="cellIs" dxfId="412" priority="12" stopIfTrue="1" operator="equal">
      <formula>"ต้องปรับปรุง"</formula>
    </cfRule>
    <cfRule type="cellIs" dxfId="411" priority="13" stopIfTrue="1" operator="equal">
      <formula>"ต้องปรับปรุงเร่งด่วน"</formula>
    </cfRule>
    <cfRule type="cellIs" dxfId="410" priority="14" stopIfTrue="1" operator="equal">
      <formula>"ต้องปรับปรุงเร่งด่วน"</formula>
    </cfRule>
  </conditionalFormatting>
  <conditionalFormatting sqref="BS28">
    <cfRule type="cellIs" dxfId="409" priority="7" stopIfTrue="1" operator="equal">
      <formula>"ต้องปรับปรุงเร่งด่วน"</formula>
    </cfRule>
    <cfRule type="cellIs" dxfId="408" priority="8" stopIfTrue="1" operator="equal">
      <formula>"ต้องปรับปรุง"</formula>
    </cfRule>
    <cfRule type="cellIs" dxfId="407" priority="9" stopIfTrue="1" operator="equal">
      <formula>"ต้องปรับปรุงเร่งด่วน"</formula>
    </cfRule>
    <cfRule type="cellIs" dxfId="406" priority="10" stopIfTrue="1" operator="equal">
      <formula>"ต้องปรับปรุงเร่งด่วน"</formula>
    </cfRule>
  </conditionalFormatting>
  <conditionalFormatting sqref="BS28">
    <cfRule type="cellIs" dxfId="405" priority="6" stopIfTrue="1" operator="equal">
      <formula>"X"</formula>
    </cfRule>
  </conditionalFormatting>
  <conditionalFormatting sqref="BS28">
    <cfRule type="cellIs" dxfId="404" priority="2" stopIfTrue="1" operator="equal">
      <formula>"ต้องปรับปรุงเร่งด่วน"</formula>
    </cfRule>
    <cfRule type="cellIs" dxfId="403" priority="3" stopIfTrue="1" operator="equal">
      <formula>"ต้องปรับปรุง"</formula>
    </cfRule>
    <cfRule type="cellIs" dxfId="402" priority="4" stopIfTrue="1" operator="equal">
      <formula>"ต้องปรับปรุงเร่งด่วน"</formula>
    </cfRule>
    <cfRule type="cellIs" dxfId="401" priority="5" stopIfTrue="1" operator="equal">
      <formula>"ต้องปรับปรุงเร่งด่วน"</formula>
    </cfRule>
  </conditionalFormatting>
  <conditionalFormatting sqref="BS28">
    <cfRule type="cellIs" dxfId="400" priority="1" stopIfTrue="1" operator="equal">
      <formula>"X"</formula>
    </cfRule>
  </conditionalFormatting>
  <pageMargins left="0.47244094488188981" right="0.19685039370078741" top="0.74803149606299213" bottom="0.59055118110236227" header="0.31496062992125984" footer="0.31496062992125984"/>
  <pageSetup paperSize="9" scale="72" orientation="portrait" r:id="rId1"/>
  <headerFooter>
    <oddHeader>&amp;Rเอกสารประกอบวาระ 1.1_แนบ 1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3399"/>
  </sheetPr>
  <dimension ref="A1:G12"/>
  <sheetViews>
    <sheetView zoomScale="130" zoomScaleNormal="130" workbookViewId="0">
      <pane xSplit="2" ySplit="3" topLeftCell="C4" activePane="bottomRight" state="frozen"/>
      <selection activeCell="BS90" sqref="BS90"/>
      <selection pane="topRight" activeCell="BS90" sqref="BS90"/>
      <selection pane="bottomLeft" activeCell="BS90" sqref="BS90"/>
      <selection pane="bottomRight" activeCell="BS90" sqref="BS90"/>
    </sheetView>
  </sheetViews>
  <sheetFormatPr defaultColWidth="10" defaultRowHeight="23.25"/>
  <cols>
    <col min="1" max="1" width="31.375" style="74" customWidth="1"/>
    <col min="2" max="2" width="8" style="74" hidden="1" customWidth="1"/>
    <col min="3" max="3" width="8" style="74" customWidth="1"/>
    <col min="4" max="4" width="8.25" style="74" customWidth="1"/>
    <col min="5" max="5" width="8" style="74" customWidth="1"/>
    <col min="6" max="6" width="8.25" style="78" customWidth="1"/>
    <col min="7" max="7" width="11.875" style="77" customWidth="1"/>
    <col min="8" max="16384" width="10" style="68"/>
  </cols>
  <sheetData>
    <row r="1" spans="1:7" ht="24">
      <c r="A1" s="1436" t="s">
        <v>506</v>
      </c>
      <c r="B1" s="1436"/>
      <c r="C1" s="1436"/>
      <c r="D1" s="1436"/>
      <c r="E1" s="1436"/>
      <c r="F1" s="1436"/>
      <c r="G1" s="1436"/>
    </row>
    <row r="2" spans="1:7" ht="24">
      <c r="A2" s="1042" t="s">
        <v>184</v>
      </c>
      <c r="B2" s="1043"/>
      <c r="C2" s="1042" t="s">
        <v>480</v>
      </c>
      <c r="D2" s="1044"/>
      <c r="E2" s="1044"/>
      <c r="F2" s="1044"/>
      <c r="G2" s="1044"/>
    </row>
    <row r="3" spans="1:7" ht="16.5" customHeight="1">
      <c r="A3" s="1386"/>
      <c r="B3" s="1386"/>
      <c r="C3" s="1386"/>
      <c r="D3" s="1386"/>
      <c r="E3" s="1386"/>
      <c r="F3" s="1386"/>
      <c r="G3" s="1386"/>
    </row>
    <row r="4" spans="1:7" ht="26.25" customHeight="1">
      <c r="A4" s="1381" t="s">
        <v>0</v>
      </c>
      <c r="B4" s="1378" t="s">
        <v>61</v>
      </c>
      <c r="C4" s="1379"/>
      <c r="D4" s="1379"/>
      <c r="E4" s="1379"/>
      <c r="F4" s="1380"/>
      <c r="G4" s="1383" t="s">
        <v>62</v>
      </c>
    </row>
    <row r="5" spans="1:7" ht="24">
      <c r="A5" s="1381"/>
      <c r="B5" s="548" t="s">
        <v>2</v>
      </c>
      <c r="C5" s="548" t="s">
        <v>63</v>
      </c>
      <c r="D5" s="548" t="s">
        <v>64</v>
      </c>
      <c r="E5" s="548" t="s">
        <v>65</v>
      </c>
      <c r="F5" s="86" t="s">
        <v>66</v>
      </c>
      <c r="G5" s="1387"/>
    </row>
    <row r="6" spans="1:7" s="72" customFormat="1" ht="27.75">
      <c r="A6" s="90" t="s">
        <v>21</v>
      </c>
      <c r="B6" s="91">
        <v>5</v>
      </c>
      <c r="C6" s="1249" t="e">
        <f>+(ส1_ภาพรวมสถาบัน!BQ10+ส1_ภาพรวมสถาบัน!BQ12)/2</f>
        <v>#DIV/0!</v>
      </c>
      <c r="D6" s="1249">
        <f>+(ส1_ภาพรวมสถาบัน!BQ16+ส1_ภาพรวมสถาบัน!BQ18)/2</f>
        <v>5</v>
      </c>
      <c r="E6" s="1249" t="e">
        <f>+ส1_ภาพรวมสถาบัน!BQ8</f>
        <v>#DIV/0!</v>
      </c>
      <c r="F6" s="1249" t="e">
        <f>+ส1_ภาพรวมสถาบัน!BQ7</f>
        <v>#DIV/0!</v>
      </c>
      <c r="G6" s="1250" t="e">
        <f>IF(F6&lt;1.51,"ต้องปรับปรุงเร่งด่วน",IF(F6&lt;2.51,"ต้องปรับปรุง",IF(F6&lt;3.51,"พอใช้",IF(F6&lt;4.51,"ดี",IF(F6&gt;=4.51,"ดีมาก")))))</f>
        <v>#DIV/0!</v>
      </c>
    </row>
    <row r="7" spans="1:7" s="73" customFormat="1" ht="27.75">
      <c r="A7" s="1260" t="s">
        <v>42</v>
      </c>
      <c r="B7" s="1261">
        <v>3</v>
      </c>
      <c r="C7" s="1262" t="e">
        <f>+ส1_ภาพรวมสถาบัน!BQ23</f>
        <v>#DIV/0!</v>
      </c>
      <c r="D7" s="1262">
        <f>+ส1_ภาพรวมสถาบัน!BQ21</f>
        <v>5</v>
      </c>
      <c r="E7" s="1262" t="e">
        <f>+ส1_ภาพรวมสถาบัน!BQ25</f>
        <v>#DIV/0!</v>
      </c>
      <c r="F7" s="1262" t="e">
        <f>+ส1_ภาพรวมสถาบัน!BQ20</f>
        <v>#DIV/0!</v>
      </c>
      <c r="G7" s="204" t="e">
        <f>IF(F7&lt;1.51,"ต้องปรับปรุงเร่งด่วน",IF(F7&lt;2.51,"ต้องปรับปรุง",IF(F7&lt;3.51,"พอใช้",IF(F7&lt;4.51,"ดี",IF(F7&gt;=4.51,"ดีมาก")))))</f>
        <v>#DIV/0!</v>
      </c>
    </row>
    <row r="8" spans="1:7" s="73" customFormat="1" ht="30.75" customHeight="1">
      <c r="A8" s="1260" t="s">
        <v>49</v>
      </c>
      <c r="B8" s="1261">
        <v>1</v>
      </c>
      <c r="C8" s="205">
        <v>0</v>
      </c>
      <c r="D8" s="1262">
        <f>+ส1_ภาพรวมสถาบัน!BQ28</f>
        <v>5</v>
      </c>
      <c r="E8" s="205">
        <v>0</v>
      </c>
      <c r="F8" s="1262">
        <f>+D8</f>
        <v>5</v>
      </c>
      <c r="G8" s="204" t="str">
        <f t="shared" ref="G8:G11" si="0">IF(F8&lt;1.51,"ต้องปรับปรุงเร่งด่วน",IF(F8&lt;2.51,"ต้องปรับปรุง",IF(F8&lt;3.51,"พอใช้",IF(F8&lt;4.51,"ดี",IF(F8&gt;=4.51,"ดีมาก")))))</f>
        <v>ดีมาก</v>
      </c>
    </row>
    <row r="9" spans="1:7" s="73" customFormat="1" ht="27.75">
      <c r="A9" s="1260" t="s">
        <v>52</v>
      </c>
      <c r="B9" s="1261">
        <v>1</v>
      </c>
      <c r="C9" s="205">
        <v>0</v>
      </c>
      <c r="D9" s="1262">
        <f>+ส1_ภาพรวมสถาบัน!BQ31</f>
        <v>5</v>
      </c>
      <c r="E9" s="205">
        <v>0</v>
      </c>
      <c r="F9" s="1262">
        <f>+D9</f>
        <v>5</v>
      </c>
      <c r="G9" s="204" t="str">
        <f t="shared" si="0"/>
        <v>ดีมาก</v>
      </c>
    </row>
    <row r="10" spans="1:7" s="73" customFormat="1" ht="27.75">
      <c r="A10" s="1256" t="s">
        <v>55</v>
      </c>
      <c r="B10" s="1257">
        <v>3</v>
      </c>
      <c r="C10" s="1258">
        <v>0</v>
      </c>
      <c r="D10" s="1259">
        <f>+(ส1_ภาพรวมสถาบัน!BQ34+ส1_ภาพรวมสถาบัน!BQ38)/2</f>
        <v>5</v>
      </c>
      <c r="E10" s="1259" t="e">
        <f>+ส1_ภาพรวมสถาบัน!BQ36</f>
        <v>#DIV/0!</v>
      </c>
      <c r="F10" s="1259" t="e">
        <f>+ส1_ภาพรวมสถาบัน!BQ33</f>
        <v>#DIV/0!</v>
      </c>
      <c r="G10" s="207" t="e">
        <f t="shared" si="0"/>
        <v>#DIV/0!</v>
      </c>
    </row>
    <row r="11" spans="1:7" ht="24">
      <c r="A11" s="1255" t="s">
        <v>67</v>
      </c>
      <c r="B11" s="1251">
        <v>13</v>
      </c>
      <c r="C11" s="1252" t="e">
        <f>+(ส1_ภาพรวมสถาบัน!BQ10+ส1_ภาพรวมสถาบัน!BQ12+ส1_ภาพรวมสถาบัน!BQ23)/3</f>
        <v>#DIV/0!</v>
      </c>
      <c r="D11" s="1252">
        <f>+(ส1_ภาพรวมสถาบัน!BQ16+ส1_ภาพรวมสถาบัน!BQ18+ส1_ภาพรวมสถาบัน!BQ21+ส1_ภาพรวมสถาบัน!BQ28+ส1_ภาพรวมสถาบัน!BQ31+ส1_ภาพรวมสถาบัน!BQ34+ส1_ภาพรวมสถาบัน!BQ38)/7</f>
        <v>5</v>
      </c>
      <c r="E11" s="1252" t="e">
        <f>+(ส1_ภาพรวมสถาบัน!BQ8+ส1_ภาพรวมสถาบัน!BQ25+ส1_ภาพรวมสถาบัน!BQ36)/3</f>
        <v>#DIV/0!</v>
      </c>
      <c r="F11" s="1437" t="e">
        <f>+ส1_ภาพรวมสถาบัน!BQ40</f>
        <v>#DIV/0!</v>
      </c>
      <c r="G11" s="1435" t="e">
        <f t="shared" si="0"/>
        <v>#DIV/0!</v>
      </c>
    </row>
    <row r="12" spans="1:7" ht="24">
      <c r="A12" s="1254" t="s">
        <v>353</v>
      </c>
      <c r="B12" s="1254"/>
      <c r="C12" s="1253" t="e">
        <f>IF(C11&lt;1.51,"ต้องปรับปรุงเร่งด่วน",IF(C11&lt;2.51,"ต้องปรับปรุง",IF(C11&lt;3.51,"พอใช้",IF(C11&lt;4.51,"ดี",IF(C11&gt;=4.51,"ดีมาก")))))</f>
        <v>#DIV/0!</v>
      </c>
      <c r="D12" s="1253" t="str">
        <f t="shared" ref="D12:E12" si="1">IF(D11&lt;1.51,"ต้องปรับปรุงเร่งด่วน",IF(D11&lt;2.51,"ต้องปรับปรุง",IF(D11&lt;3.51,"พอใช้",IF(D11&lt;4.51,"ดี",IF(D11&gt;=4.51,"ดีมาก")))))</f>
        <v>ดีมาก</v>
      </c>
      <c r="E12" s="1253" t="e">
        <f t="shared" si="1"/>
        <v>#DIV/0!</v>
      </c>
      <c r="F12" s="1438"/>
      <c r="G12" s="1435"/>
    </row>
  </sheetData>
  <mergeCells count="7">
    <mergeCell ref="G11:G12"/>
    <mergeCell ref="A1:G1"/>
    <mergeCell ref="A3:G3"/>
    <mergeCell ref="A4:A5"/>
    <mergeCell ref="B4:F4"/>
    <mergeCell ref="G4:G5"/>
    <mergeCell ref="F11:F12"/>
  </mergeCells>
  <conditionalFormatting sqref="G6:G11">
    <cfRule type="cellIs" dxfId="399" priority="9" stopIfTrue="1" operator="equal">
      <formula>"ต้องปรับปรุงเร่งด่วน"</formula>
    </cfRule>
    <cfRule type="cellIs" dxfId="398" priority="10" stopIfTrue="1" operator="equal">
      <formula>"ต้องปรับปรุง"</formula>
    </cfRule>
    <cfRule type="cellIs" dxfId="397" priority="11" stopIfTrue="1" operator="equal">
      <formula>"ต้องปรับปรุงเร่งด่วน"</formula>
    </cfRule>
    <cfRule type="cellIs" dxfId="396" priority="12" stopIfTrue="1" operator="equal">
      <formula>"ต้องปรับปรุงเร่งด่วน"</formula>
    </cfRule>
  </conditionalFormatting>
  <conditionalFormatting sqref="C12:E12">
    <cfRule type="cellIs" dxfId="395" priority="5" stopIfTrue="1" operator="equal">
      <formula>"ต้องปรับปรุงเร่งด่วน"</formula>
    </cfRule>
    <cfRule type="cellIs" dxfId="394" priority="6" stopIfTrue="1" operator="equal">
      <formula>"ต้องปรับปรุง"</formula>
    </cfRule>
    <cfRule type="cellIs" dxfId="393" priority="7" stopIfTrue="1" operator="equal">
      <formula>"ต้องปรับปรุงเร่งด่วน"</formula>
    </cfRule>
    <cfRule type="cellIs" dxfId="392" priority="8" stopIfTrue="1" operator="equal">
      <formula>"ต้องปรับปรุงเร่งด่วน"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3399"/>
  </sheetPr>
  <dimension ref="A1:IQ253"/>
  <sheetViews>
    <sheetView topLeftCell="I3" zoomScale="73" zoomScaleNormal="73" workbookViewId="0">
      <pane xSplit="1" ySplit="4" topLeftCell="J7" activePane="bottomRight" state="frozen"/>
      <selection activeCell="J17" sqref="J17"/>
      <selection pane="topRight" activeCell="J17" sqref="J17"/>
      <selection pane="bottomLeft" activeCell="J17" sqref="J17"/>
      <selection pane="bottomRight" activeCell="AX23" sqref="AX23"/>
    </sheetView>
  </sheetViews>
  <sheetFormatPr defaultRowHeight="27.75"/>
  <cols>
    <col min="1" max="1" width="23.25" style="839" hidden="1" customWidth="1"/>
    <col min="2" max="2" width="9.5" style="141" customWidth="1"/>
    <col min="3" max="3" width="39.125" style="115" customWidth="1"/>
    <col min="4" max="4" width="8.75" style="115" hidden="1" customWidth="1"/>
    <col min="5" max="5" width="6.625" style="982" hidden="1" customWidth="1"/>
    <col min="6" max="6" width="6.625" style="141" hidden="1" customWidth="1"/>
    <col min="7" max="7" width="9.75" style="141" hidden="1" customWidth="1"/>
    <col min="8" max="8" width="10.875" style="145" hidden="1" customWidth="1"/>
    <col min="9" max="9" width="7.375" style="145" customWidth="1"/>
    <col min="10" max="10" width="8.375" style="111" customWidth="1"/>
    <col min="11" max="11" width="8.625" style="111" hidden="1" customWidth="1"/>
    <col min="12" max="12" width="10.25" style="111" hidden="1" customWidth="1"/>
    <col min="13" max="13" width="10.625" style="145" hidden="1" customWidth="1"/>
    <col min="14" max="14" width="7.375" style="145" customWidth="1"/>
    <col min="15" max="15" width="7.75" style="111" customWidth="1"/>
    <col min="16" max="16" width="8.75" style="111" hidden="1" customWidth="1"/>
    <col min="17" max="17" width="10.25" style="111" hidden="1" customWidth="1"/>
    <col min="18" max="18" width="10.75" style="145" hidden="1" customWidth="1"/>
    <col min="19" max="19" width="7.25" style="145" customWidth="1"/>
    <col min="20" max="20" width="8" style="111" customWidth="1"/>
    <col min="21" max="21" width="8.375" style="111" hidden="1" customWidth="1"/>
    <col min="22" max="22" width="11" style="111" hidden="1" customWidth="1"/>
    <col min="23" max="23" width="10.25" style="145" hidden="1" customWidth="1"/>
    <col min="24" max="24" width="7.625" style="145" customWidth="1"/>
    <col min="25" max="25" width="8" style="111" customWidth="1"/>
    <col min="26" max="26" width="8.875" style="111" hidden="1" customWidth="1"/>
    <col min="27" max="27" width="11" style="111" hidden="1" customWidth="1"/>
    <col min="28" max="28" width="11.875" style="145" hidden="1" customWidth="1"/>
    <col min="29" max="29" width="7.625" style="145" customWidth="1"/>
    <col min="30" max="30" width="7.625" style="111" customWidth="1"/>
    <col min="31" max="31" width="9.125" style="111" hidden="1" customWidth="1"/>
    <col min="32" max="32" width="11" style="111" hidden="1" customWidth="1"/>
    <col min="33" max="33" width="9.75" style="145" hidden="1" customWidth="1"/>
    <col min="34" max="34" width="7.375" style="145" customWidth="1"/>
    <col min="35" max="35" width="7.875" style="111" customWidth="1"/>
    <col min="36" max="36" width="8.625" style="111" hidden="1" customWidth="1"/>
    <col min="37" max="37" width="11" style="111" hidden="1" customWidth="1"/>
    <col min="38" max="38" width="9.375" style="145" hidden="1" customWidth="1"/>
    <col min="39" max="39" width="7.875" style="145" customWidth="1"/>
    <col min="40" max="40" width="8.5" style="111" customWidth="1"/>
    <col min="41" max="41" width="8.5" style="111" hidden="1" customWidth="1"/>
    <col min="42" max="42" width="11" style="111" hidden="1" customWidth="1"/>
    <col min="43" max="43" width="9.125" style="145" hidden="1" customWidth="1"/>
    <col min="44" max="44" width="7.5" style="145" customWidth="1"/>
    <col min="45" max="45" width="8" style="111" customWidth="1"/>
    <col min="46" max="46" width="8.5" style="111" hidden="1" customWidth="1"/>
    <col min="47" max="47" width="11" style="111" hidden="1" customWidth="1"/>
    <col min="48" max="48" width="9.375" style="145" hidden="1" customWidth="1"/>
    <col min="49" max="49" width="7.375" style="145" customWidth="1"/>
    <col min="50" max="50" width="7.75" style="111" customWidth="1"/>
    <col min="51" max="51" width="8.75" style="111" hidden="1" customWidth="1"/>
    <col min="52" max="52" width="11" style="111" hidden="1" customWidth="1"/>
    <col min="53" max="53" width="8.875" style="145" hidden="1" customWidth="1"/>
    <col min="54" max="54" width="8" style="145" customWidth="1"/>
    <col min="55" max="55" width="8.125" style="111" customWidth="1"/>
    <col min="56" max="56" width="8.375" style="111" hidden="1" customWidth="1"/>
    <col min="57" max="57" width="11" style="111" hidden="1" customWidth="1"/>
    <col min="58" max="58" width="9.125" style="145" hidden="1" customWidth="1"/>
    <col min="59" max="59" width="7.875" style="145" customWidth="1"/>
    <col min="60" max="60" width="8.25" style="111" customWidth="1"/>
    <col min="61" max="61" width="8" style="111" hidden="1" customWidth="1"/>
    <col min="62" max="62" width="8.75" style="983" hidden="1" customWidth="1"/>
    <col min="63" max="63" width="9.125" style="145" hidden="1" customWidth="1"/>
    <col min="64" max="64" width="11.625" style="145" hidden="1" customWidth="1"/>
    <col min="65" max="67" width="9.125" style="145" hidden="1" customWidth="1"/>
    <col min="68" max="68" width="7.75" style="145" customWidth="1"/>
    <col min="69" max="69" width="9" style="111" customWidth="1"/>
    <col min="70" max="70" width="9.875" style="111" hidden="1" customWidth="1"/>
    <col min="71" max="71" width="13.125" style="111" hidden="1" customWidth="1"/>
    <col min="72" max="16384" width="9" style="111"/>
  </cols>
  <sheetData>
    <row r="1" spans="1:251" ht="57.75" customHeight="1">
      <c r="A1" s="1420" t="s">
        <v>500</v>
      </c>
      <c r="B1" s="1420"/>
      <c r="C1" s="1420"/>
      <c r="D1" s="1420"/>
      <c r="E1" s="1420"/>
      <c r="F1" s="1420"/>
      <c r="G1" s="1420"/>
      <c r="H1" s="1420"/>
      <c r="I1" s="1420"/>
      <c r="J1" s="1420"/>
      <c r="K1" s="1420"/>
      <c r="L1" s="1420"/>
      <c r="M1" s="1420"/>
      <c r="N1" s="1420"/>
      <c r="O1" s="1420"/>
      <c r="P1" s="1420"/>
      <c r="Q1" s="1420"/>
      <c r="R1" s="1420"/>
      <c r="S1" s="1420"/>
      <c r="T1" s="1420"/>
      <c r="U1" s="1420"/>
      <c r="V1" s="1420"/>
      <c r="W1" s="1420"/>
      <c r="X1" s="1420"/>
      <c r="Y1" s="1420"/>
      <c r="Z1" s="1420"/>
      <c r="AA1" s="1420"/>
      <c r="AB1" s="1420"/>
      <c r="AC1" s="1420"/>
      <c r="AD1" s="1420"/>
      <c r="AE1" s="1420"/>
      <c r="AF1" s="1420"/>
      <c r="AG1" s="1420"/>
      <c r="AH1" s="1420"/>
      <c r="AI1" s="1420"/>
      <c r="AJ1" s="1420"/>
      <c r="AK1" s="1420"/>
      <c r="AL1" s="1420"/>
      <c r="AM1" s="1420"/>
      <c r="AN1" s="1420"/>
      <c r="AO1" s="1420"/>
      <c r="AP1" s="1420"/>
      <c r="AQ1" s="1420"/>
      <c r="AR1" s="1420"/>
      <c r="AS1" s="1420"/>
      <c r="AT1" s="1420"/>
      <c r="AU1" s="1420"/>
      <c r="AV1" s="1420"/>
      <c r="AW1" s="1420"/>
      <c r="AX1" s="1420"/>
      <c r="AY1" s="1420"/>
      <c r="AZ1" s="1420"/>
      <c r="BA1" s="1420"/>
      <c r="BB1" s="1420"/>
      <c r="BC1" s="1420"/>
      <c r="BD1" s="1420"/>
      <c r="BE1" s="1420"/>
      <c r="BF1" s="1420"/>
      <c r="BG1" s="1420"/>
      <c r="BH1" s="1420"/>
      <c r="BI1" s="1420"/>
      <c r="BJ1" s="1420"/>
      <c r="BK1" s="1420"/>
      <c r="BL1" s="1420"/>
      <c r="BM1" s="1420"/>
      <c r="BN1" s="1420"/>
      <c r="BO1" s="1420"/>
      <c r="BP1" s="1420"/>
      <c r="BQ1" s="1420"/>
      <c r="BR1" s="110"/>
    </row>
    <row r="2" spans="1:251" s="115" customFormat="1" ht="12" customHeight="1">
      <c r="A2" s="792" t="s">
        <v>422</v>
      </c>
      <c r="B2" s="841"/>
      <c r="C2" s="842"/>
      <c r="D2" s="843"/>
      <c r="E2" s="844"/>
      <c r="F2" s="113"/>
      <c r="G2" s="106"/>
      <c r="H2" s="114"/>
      <c r="I2" s="112"/>
      <c r="J2" s="112"/>
      <c r="K2" s="110"/>
      <c r="L2" s="110"/>
      <c r="M2" s="114"/>
      <c r="N2" s="112"/>
      <c r="O2" s="112"/>
      <c r="P2" s="110"/>
      <c r="Q2" s="110"/>
      <c r="R2" s="114"/>
      <c r="S2" s="112"/>
      <c r="T2" s="112"/>
      <c r="U2" s="110"/>
      <c r="V2" s="110"/>
      <c r="W2" s="114"/>
      <c r="X2" s="112"/>
      <c r="Y2" s="112"/>
      <c r="Z2" s="110"/>
      <c r="AA2" s="110"/>
      <c r="AB2" s="114"/>
      <c r="AC2" s="112"/>
      <c r="AD2" s="112"/>
      <c r="AE2" s="110"/>
      <c r="AF2" s="110"/>
      <c r="AG2" s="114"/>
      <c r="AH2" s="112"/>
      <c r="AI2" s="112"/>
      <c r="AJ2" s="110"/>
      <c r="AK2" s="110"/>
      <c r="AL2" s="114"/>
      <c r="AM2" s="112"/>
      <c r="AN2" s="112"/>
      <c r="AO2" s="110"/>
      <c r="AP2" s="110"/>
      <c r="AQ2" s="114"/>
      <c r="AR2" s="112"/>
      <c r="AS2" s="112"/>
      <c r="AT2" s="110"/>
      <c r="AU2" s="110"/>
      <c r="AV2" s="114"/>
      <c r="AW2" s="112"/>
      <c r="AX2" s="112"/>
      <c r="AY2" s="110"/>
      <c r="AZ2" s="110"/>
      <c r="BA2" s="114"/>
      <c r="BB2" s="112"/>
      <c r="BC2" s="112"/>
      <c r="BD2" s="110"/>
      <c r="BE2" s="110"/>
      <c r="BF2" s="114"/>
      <c r="BG2" s="112"/>
      <c r="BH2" s="112"/>
      <c r="BI2" s="110"/>
      <c r="BJ2" s="106"/>
      <c r="BK2" s="114"/>
      <c r="BL2" s="114"/>
      <c r="BM2" s="114"/>
      <c r="BN2" s="114"/>
      <c r="BO2" s="114"/>
      <c r="BP2" s="110"/>
      <c r="BQ2" s="110"/>
      <c r="BR2" s="110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</row>
    <row r="3" spans="1:251" s="115" customFormat="1" ht="22.5" customHeight="1">
      <c r="A3" s="1421" t="s">
        <v>0</v>
      </c>
      <c r="B3" s="1423" t="s">
        <v>2</v>
      </c>
      <c r="C3" s="1423"/>
      <c r="D3" s="1423" t="s">
        <v>482</v>
      </c>
      <c r="E3" s="1423" t="s">
        <v>3</v>
      </c>
      <c r="F3" s="1421" t="s">
        <v>4</v>
      </c>
      <c r="G3" s="845"/>
      <c r="H3" s="1403" t="s">
        <v>6</v>
      </c>
      <c r="I3" s="1403"/>
      <c r="J3" s="1403"/>
      <c r="K3" s="1403"/>
      <c r="L3" s="984"/>
      <c r="M3" s="1439" t="s">
        <v>80</v>
      </c>
      <c r="N3" s="1439"/>
      <c r="O3" s="1439"/>
      <c r="P3" s="1439"/>
      <c r="Q3" s="984"/>
      <c r="R3" s="1403" t="s">
        <v>7</v>
      </c>
      <c r="S3" s="1403"/>
      <c r="T3" s="1403"/>
      <c r="U3" s="1403"/>
      <c r="V3" s="984"/>
      <c r="W3" s="1439" t="s">
        <v>8</v>
      </c>
      <c r="X3" s="1439"/>
      <c r="Y3" s="1439"/>
      <c r="Z3" s="1439"/>
      <c r="AA3" s="984"/>
      <c r="AB3" s="1403" t="s">
        <v>9</v>
      </c>
      <c r="AC3" s="1403"/>
      <c r="AD3" s="1403"/>
      <c r="AE3" s="1403"/>
      <c r="AF3" s="984"/>
      <c r="AG3" s="1439" t="s">
        <v>10</v>
      </c>
      <c r="AH3" s="1439"/>
      <c r="AI3" s="1439"/>
      <c r="AJ3" s="1439"/>
      <c r="AK3" s="984"/>
      <c r="AL3" s="1403" t="s">
        <v>11</v>
      </c>
      <c r="AM3" s="1403"/>
      <c r="AN3" s="1403"/>
      <c r="AO3" s="1403"/>
      <c r="AP3" s="984"/>
      <c r="AQ3" s="1439" t="s">
        <v>12</v>
      </c>
      <c r="AR3" s="1439"/>
      <c r="AS3" s="1439"/>
      <c r="AT3" s="1439"/>
      <c r="AU3" s="984"/>
      <c r="AV3" s="1403" t="s">
        <v>13</v>
      </c>
      <c r="AW3" s="1403"/>
      <c r="AX3" s="1403"/>
      <c r="AY3" s="1403"/>
      <c r="AZ3" s="984"/>
      <c r="BA3" s="1439" t="s">
        <v>14</v>
      </c>
      <c r="BB3" s="1439"/>
      <c r="BC3" s="1439"/>
      <c r="BD3" s="1439"/>
      <c r="BE3" s="984"/>
      <c r="BF3" s="1403" t="s">
        <v>81</v>
      </c>
      <c r="BG3" s="1403"/>
      <c r="BH3" s="1403"/>
      <c r="BI3" s="1403"/>
      <c r="BJ3" s="1440" t="s">
        <v>300</v>
      </c>
      <c r="BK3" s="1440"/>
      <c r="BL3" s="1440"/>
      <c r="BM3" s="1440"/>
      <c r="BN3" s="1440"/>
      <c r="BO3" s="1440"/>
      <c r="BP3" s="1440"/>
      <c r="BQ3" s="1440"/>
      <c r="BR3" s="1440"/>
      <c r="BS3" s="1440"/>
      <c r="BT3" s="847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</row>
    <row r="4" spans="1:251" s="115" customFormat="1" ht="22.5" hidden="1" customHeight="1">
      <c r="A4" s="1422"/>
      <c r="B4" s="1424"/>
      <c r="C4" s="1424"/>
      <c r="D4" s="1424"/>
      <c r="E4" s="1424"/>
      <c r="F4" s="1422"/>
      <c r="G4" s="848"/>
      <c r="H4" s="1426" t="s">
        <v>131</v>
      </c>
      <c r="I4" s="1426"/>
      <c r="J4" s="1426"/>
      <c r="K4" s="848"/>
      <c r="L4" s="848"/>
      <c r="M4" s="1426" t="s">
        <v>131</v>
      </c>
      <c r="N4" s="1426"/>
      <c r="O4" s="1426"/>
      <c r="P4" s="848"/>
      <c r="Q4" s="848"/>
      <c r="R4" s="1426" t="s">
        <v>131</v>
      </c>
      <c r="S4" s="1426"/>
      <c r="T4" s="1426"/>
      <c r="U4" s="848"/>
      <c r="V4" s="848"/>
      <c r="W4" s="1426" t="s">
        <v>131</v>
      </c>
      <c r="X4" s="1426"/>
      <c r="Y4" s="1426"/>
      <c r="Z4" s="848"/>
      <c r="AA4" s="848"/>
      <c r="AB4" s="1426" t="s">
        <v>131</v>
      </c>
      <c r="AC4" s="1426"/>
      <c r="AD4" s="1426"/>
      <c r="AE4" s="848"/>
      <c r="AF4" s="848"/>
      <c r="AG4" s="1426" t="s">
        <v>131</v>
      </c>
      <c r="AH4" s="1426"/>
      <c r="AI4" s="1426"/>
      <c r="AJ4" s="848"/>
      <c r="AK4" s="848"/>
      <c r="AL4" s="1426" t="s">
        <v>131</v>
      </c>
      <c r="AM4" s="1426"/>
      <c r="AN4" s="1426"/>
      <c r="AO4" s="848"/>
      <c r="AP4" s="848"/>
      <c r="AQ4" s="1426" t="s">
        <v>131</v>
      </c>
      <c r="AR4" s="1426"/>
      <c r="AS4" s="1426"/>
      <c r="AT4" s="848"/>
      <c r="AU4" s="848"/>
      <c r="AV4" s="1426" t="s">
        <v>131</v>
      </c>
      <c r="AW4" s="1426"/>
      <c r="AX4" s="1426"/>
      <c r="AY4" s="848"/>
      <c r="AZ4" s="848"/>
      <c r="BA4" s="1426" t="s">
        <v>131</v>
      </c>
      <c r="BB4" s="1426"/>
      <c r="BC4" s="1426"/>
      <c r="BD4" s="848"/>
      <c r="BE4" s="848"/>
      <c r="BF4" s="1426" t="s">
        <v>131</v>
      </c>
      <c r="BG4" s="1426"/>
      <c r="BH4" s="1426"/>
      <c r="BI4" s="848"/>
      <c r="BJ4" s="849"/>
      <c r="BK4" s="850"/>
      <c r="BL4" s="850"/>
      <c r="BM4" s="850"/>
      <c r="BN4" s="850"/>
      <c r="BO4" s="850"/>
      <c r="BP4" s="850"/>
      <c r="BQ4" s="850"/>
      <c r="BR4" s="849"/>
      <c r="BS4" s="85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</row>
    <row r="5" spans="1:251" s="115" customFormat="1" ht="23.25" hidden="1">
      <c r="A5" s="1422"/>
      <c r="B5" s="1424"/>
      <c r="C5" s="1424"/>
      <c r="D5" s="1424"/>
      <c r="E5" s="1424"/>
      <c r="F5" s="1422"/>
      <c r="G5" s="852"/>
      <c r="H5" s="1422"/>
      <c r="I5" s="1422"/>
      <c r="J5" s="1422"/>
      <c r="K5" s="852"/>
      <c r="L5" s="852"/>
      <c r="M5" s="1422"/>
      <c r="N5" s="1422"/>
      <c r="O5" s="1422"/>
      <c r="P5" s="852"/>
      <c r="Q5" s="852"/>
      <c r="R5" s="1422"/>
      <c r="S5" s="1422"/>
      <c r="T5" s="1422"/>
      <c r="U5" s="852"/>
      <c r="V5" s="852"/>
      <c r="W5" s="1422"/>
      <c r="X5" s="1422"/>
      <c r="Y5" s="1422"/>
      <c r="Z5" s="852"/>
      <c r="AA5" s="852"/>
      <c r="AB5" s="1422"/>
      <c r="AC5" s="1422"/>
      <c r="AD5" s="1422"/>
      <c r="AE5" s="852"/>
      <c r="AF5" s="852"/>
      <c r="AG5" s="1422"/>
      <c r="AH5" s="1422"/>
      <c r="AI5" s="1422"/>
      <c r="AJ5" s="852"/>
      <c r="AK5" s="852"/>
      <c r="AL5" s="1422"/>
      <c r="AM5" s="1422"/>
      <c r="AN5" s="1422"/>
      <c r="AO5" s="852"/>
      <c r="AP5" s="852"/>
      <c r="AQ5" s="1422"/>
      <c r="AR5" s="1422"/>
      <c r="AS5" s="1422"/>
      <c r="AT5" s="852"/>
      <c r="AU5" s="852"/>
      <c r="AV5" s="1422"/>
      <c r="AW5" s="1422"/>
      <c r="AX5" s="1422"/>
      <c r="AY5" s="852"/>
      <c r="AZ5" s="852"/>
      <c r="BA5" s="1422"/>
      <c r="BB5" s="1422"/>
      <c r="BC5" s="1422"/>
      <c r="BD5" s="852"/>
      <c r="BE5" s="852"/>
      <c r="BF5" s="1422"/>
      <c r="BG5" s="1422"/>
      <c r="BH5" s="1422"/>
      <c r="BI5" s="852"/>
      <c r="BJ5" s="1427" t="s">
        <v>18</v>
      </c>
      <c r="BK5" s="850"/>
      <c r="BL5" s="1430" t="s">
        <v>483</v>
      </c>
      <c r="BM5" s="1431"/>
      <c r="BN5" s="853"/>
      <c r="BO5" s="853"/>
      <c r="BP5" s="1432" t="s">
        <v>484</v>
      </c>
      <c r="BQ5" s="1433"/>
      <c r="BR5" s="1434"/>
      <c r="BS5" s="1427" t="s">
        <v>485</v>
      </c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</row>
    <row r="6" spans="1:251" s="115" customFormat="1" ht="21" customHeight="1">
      <c r="A6" s="1422"/>
      <c r="B6" s="1425"/>
      <c r="C6" s="1425"/>
      <c r="D6" s="1424"/>
      <c r="E6" s="1424"/>
      <c r="F6" s="1422"/>
      <c r="G6" s="852"/>
      <c r="H6" s="854" t="s">
        <v>17</v>
      </c>
      <c r="I6" s="985" t="s">
        <v>19</v>
      </c>
      <c r="J6" s="986" t="s">
        <v>20</v>
      </c>
      <c r="K6" s="986" t="s">
        <v>134</v>
      </c>
      <c r="L6" s="986"/>
      <c r="M6" s="985" t="s">
        <v>17</v>
      </c>
      <c r="N6" s="985" t="s">
        <v>19</v>
      </c>
      <c r="O6" s="986" t="s">
        <v>20</v>
      </c>
      <c r="P6" s="986" t="s">
        <v>134</v>
      </c>
      <c r="Q6" s="986"/>
      <c r="R6" s="985" t="s">
        <v>17</v>
      </c>
      <c r="S6" s="985" t="s">
        <v>19</v>
      </c>
      <c r="T6" s="986" t="s">
        <v>20</v>
      </c>
      <c r="U6" s="986" t="s">
        <v>134</v>
      </c>
      <c r="V6" s="986"/>
      <c r="W6" s="985" t="s">
        <v>17</v>
      </c>
      <c r="X6" s="985" t="s">
        <v>19</v>
      </c>
      <c r="Y6" s="986" t="s">
        <v>20</v>
      </c>
      <c r="Z6" s="986" t="s">
        <v>134</v>
      </c>
      <c r="AA6" s="986"/>
      <c r="AB6" s="985" t="s">
        <v>17</v>
      </c>
      <c r="AC6" s="985" t="s">
        <v>19</v>
      </c>
      <c r="AD6" s="986" t="s">
        <v>20</v>
      </c>
      <c r="AE6" s="986" t="s">
        <v>134</v>
      </c>
      <c r="AF6" s="986"/>
      <c r="AG6" s="985" t="s">
        <v>17</v>
      </c>
      <c r="AH6" s="985" t="s">
        <v>19</v>
      </c>
      <c r="AI6" s="986" t="s">
        <v>20</v>
      </c>
      <c r="AJ6" s="986" t="s">
        <v>134</v>
      </c>
      <c r="AK6" s="986"/>
      <c r="AL6" s="985" t="s">
        <v>17</v>
      </c>
      <c r="AM6" s="985" t="s">
        <v>19</v>
      </c>
      <c r="AN6" s="986" t="s">
        <v>20</v>
      </c>
      <c r="AO6" s="986" t="s">
        <v>134</v>
      </c>
      <c r="AP6" s="986"/>
      <c r="AQ6" s="985" t="s">
        <v>17</v>
      </c>
      <c r="AR6" s="985" t="s">
        <v>19</v>
      </c>
      <c r="AS6" s="986" t="s">
        <v>20</v>
      </c>
      <c r="AT6" s="986" t="s">
        <v>134</v>
      </c>
      <c r="AU6" s="986"/>
      <c r="AV6" s="985" t="s">
        <v>17</v>
      </c>
      <c r="AW6" s="985" t="s">
        <v>19</v>
      </c>
      <c r="AX6" s="986" t="s">
        <v>20</v>
      </c>
      <c r="AY6" s="986" t="s">
        <v>134</v>
      </c>
      <c r="AZ6" s="986"/>
      <c r="BA6" s="985" t="s">
        <v>17</v>
      </c>
      <c r="BB6" s="985" t="s">
        <v>19</v>
      </c>
      <c r="BC6" s="986" t="s">
        <v>20</v>
      </c>
      <c r="BD6" s="986" t="s">
        <v>134</v>
      </c>
      <c r="BE6" s="986"/>
      <c r="BF6" s="985" t="s">
        <v>17</v>
      </c>
      <c r="BG6" s="985" t="s">
        <v>19</v>
      </c>
      <c r="BH6" s="986" t="s">
        <v>20</v>
      </c>
      <c r="BI6" s="856" t="s">
        <v>134</v>
      </c>
      <c r="BJ6" s="1428"/>
      <c r="BK6" s="857" t="s">
        <v>17</v>
      </c>
      <c r="BL6" s="857" t="s">
        <v>19</v>
      </c>
      <c r="BM6" s="858" t="s">
        <v>20</v>
      </c>
      <c r="BN6" s="858" t="s">
        <v>486</v>
      </c>
      <c r="BO6" s="858" t="s">
        <v>487</v>
      </c>
      <c r="BP6" s="857" t="s">
        <v>19</v>
      </c>
      <c r="BQ6" s="858" t="s">
        <v>20</v>
      </c>
      <c r="BR6" s="858" t="s">
        <v>134</v>
      </c>
      <c r="BS6" s="1428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</row>
    <row r="7" spans="1:251" s="117" customFormat="1" ht="20.25" customHeight="1">
      <c r="A7" s="859" t="s">
        <v>21</v>
      </c>
      <c r="B7" s="860" t="str">
        <f>+A7</f>
        <v>1. การผลิตบัณฑิต</v>
      </c>
      <c r="C7" s="861"/>
      <c r="D7" s="862"/>
      <c r="E7" s="862"/>
      <c r="F7" s="862"/>
      <c r="G7" s="862"/>
      <c r="H7" s="863"/>
      <c r="I7" s="866"/>
      <c r="J7" s="987"/>
      <c r="K7" s="988"/>
      <c r="L7" s="988"/>
      <c r="M7" s="866"/>
      <c r="N7" s="866"/>
      <c r="O7" s="987"/>
      <c r="P7" s="988"/>
      <c r="Q7" s="988"/>
      <c r="R7" s="866"/>
      <c r="S7" s="987"/>
      <c r="T7" s="987"/>
      <c r="U7" s="988"/>
      <c r="V7" s="988"/>
      <c r="W7" s="866"/>
      <c r="X7" s="866"/>
      <c r="Y7" s="987"/>
      <c r="Z7" s="988"/>
      <c r="AA7" s="988"/>
      <c r="AB7" s="866"/>
      <c r="AC7" s="866"/>
      <c r="AD7" s="987"/>
      <c r="AE7" s="988"/>
      <c r="AF7" s="988"/>
      <c r="AG7" s="866"/>
      <c r="AH7" s="866"/>
      <c r="AI7" s="987"/>
      <c r="AJ7" s="988"/>
      <c r="AK7" s="988"/>
      <c r="AL7" s="866"/>
      <c r="AM7" s="866"/>
      <c r="AN7" s="987"/>
      <c r="AO7" s="988"/>
      <c r="AP7" s="988"/>
      <c r="AQ7" s="866"/>
      <c r="AR7" s="866"/>
      <c r="AS7" s="987"/>
      <c r="AT7" s="988"/>
      <c r="AU7" s="988"/>
      <c r="AV7" s="866"/>
      <c r="AW7" s="866"/>
      <c r="AX7" s="987"/>
      <c r="AY7" s="988"/>
      <c r="AZ7" s="988"/>
      <c r="BA7" s="866"/>
      <c r="BB7" s="866"/>
      <c r="BC7" s="987"/>
      <c r="BD7" s="988"/>
      <c r="BE7" s="988"/>
      <c r="BF7" s="866"/>
      <c r="BG7" s="866"/>
      <c r="BH7" s="987"/>
      <c r="BI7" s="864"/>
      <c r="BJ7" s="865"/>
      <c r="BK7" s="866"/>
      <c r="BL7" s="866"/>
      <c r="BM7" s="867">
        <v>3.97</v>
      </c>
      <c r="BN7" s="867"/>
      <c r="BO7" s="867"/>
      <c r="BP7" s="868"/>
      <c r="BQ7" s="869" t="e">
        <f>+SUM(BQ8,BQ10,BQ12,BQ16,BQ18)/5</f>
        <v>#DIV/0!</v>
      </c>
      <c r="BR7" s="870" t="e">
        <f>IF(BQ7&lt;1.51,"ต้องปรับปรุงเร่งด่วน",IF(BQ7&lt;2.51,"ต้องปรับปรุง",IF(BQ7&lt;3.51,"พอใช้",IF(BQ7&lt;4.51,"ดี",IF(BQ7&gt;=4.51,"ดีมาก")))))</f>
        <v>#DIV/0!</v>
      </c>
      <c r="BS7" s="870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</row>
    <row r="8" spans="1:251" s="117" customFormat="1" ht="27" customHeight="1">
      <c r="A8" s="871"/>
      <c r="B8" s="515" t="s">
        <v>488</v>
      </c>
      <c r="C8" s="824" t="s">
        <v>22</v>
      </c>
      <c r="D8" s="872" t="s">
        <v>489</v>
      </c>
      <c r="E8" s="516" t="s">
        <v>65</v>
      </c>
      <c r="F8" s="516" t="s">
        <v>23</v>
      </c>
      <c r="G8" s="516"/>
      <c r="H8" s="873">
        <f>+'4.1ผลงานสถาบัน'!F7</f>
        <v>18.563578088578087</v>
      </c>
      <c r="I8" s="989" t="e">
        <f>+'4.1ผลงานสถาบัน'!G7</f>
        <v>#DIV/0!</v>
      </c>
      <c r="J8" s="826" t="e">
        <f>+'4.1ผลงานสถาบัน'!H7</f>
        <v>#DIV/0!</v>
      </c>
      <c r="K8" s="990" t="e">
        <f t="shared" ref="K8:K18" si="0">IF(J8&lt;1.51,"ต้องปรับปรุงเร่งด่วน",IF(J8&lt;2.51,"ต้องปรับปรุง",IF(J8&lt;3.51,"พอใช้",IF(J8&lt;4.51,"ดี",IF(J8&gt;=4.51,"ดีมาก")))))</f>
        <v>#DIV/0!</v>
      </c>
      <c r="L8" s="309">
        <f>+'4.1ผลงานสถาบัน'!J7</f>
        <v>3.35</v>
      </c>
      <c r="M8" s="309">
        <f>+'4.1ผลงานสถาบัน'!K7</f>
        <v>8.5480419580419582</v>
      </c>
      <c r="N8" s="989" t="e">
        <f>+'4.1ผลงานสถาบัน'!L7</f>
        <v>#DIV/0!</v>
      </c>
      <c r="O8" s="826" t="e">
        <f>+'4.1ผลงานสถาบัน'!R7</f>
        <v>#DIV/0!</v>
      </c>
      <c r="P8" s="990" t="e">
        <f t="shared" ref="P8:P18" si="1">IF(O8&lt;1.51,"ต้องปรับปรุงเร่งด่วน",IF(O8&lt;2.51,"ต้องปรับปรุง",IF(O8&lt;3.51,"พอใช้",IF(O8&lt;4.51,"ดี",IF(O8&gt;=4.51,"ดีมาก")))))</f>
        <v>#DIV/0!</v>
      </c>
      <c r="Q8" s="309">
        <f>+'4.1ผลงานสถาบัน'!S7</f>
        <v>3.33</v>
      </c>
      <c r="R8" s="309">
        <f>+'4.1ผลงานสถาบัน'!T7</f>
        <v>3.2238461538461536</v>
      </c>
      <c r="S8" s="989" t="e">
        <f>+'4.1ผลงานสถาบัน'!U7</f>
        <v>#DIV/0!</v>
      </c>
      <c r="T8" s="826" t="e">
        <f>+'4.1ผลงานสถาบัน'!V7</f>
        <v>#DIV/0!</v>
      </c>
      <c r="U8" s="990" t="e">
        <f t="shared" ref="U8:U18" si="2">IF(T8&lt;1.51,"ต้องปรับปรุงเร่งด่วน",IF(T8&lt;2.51,"ต้องปรับปรุง",IF(T8&lt;3.51,"พอใช้",IF(T8&lt;4.51,"ดี",IF(T8&gt;=4.51,"ดีมาก")))))</f>
        <v>#DIV/0!</v>
      </c>
      <c r="V8" s="309">
        <f>+'4.1ผลงานสถาบัน'!X7</f>
        <v>3.42</v>
      </c>
      <c r="W8" s="309">
        <f>+'4.1ผลงานสถาบัน'!Y7</f>
        <v>53.04447552447553</v>
      </c>
      <c r="X8" s="989" t="e">
        <f>+'4.1ผลงานสถาบัน'!Z7</f>
        <v>#DIV/0!</v>
      </c>
      <c r="Y8" s="826" t="e">
        <f>+'4.1ผลงานสถาบัน'!AA7</f>
        <v>#DIV/0!</v>
      </c>
      <c r="Z8" s="990" t="e">
        <f t="shared" ref="Z8:Z18" si="3">IF(Y8&lt;1.51,"ต้องปรับปรุงเร่งด่วน",IF(Y8&lt;2.51,"ต้องปรับปรุง",IF(Y8&lt;3.51,"พอใช้",IF(Y8&lt;4.51,"ดี",IF(Y8&gt;=4.51,"ดีมาก")))))</f>
        <v>#DIV/0!</v>
      </c>
      <c r="AA8" s="309">
        <f>+'4.1ผลงานสถาบัน'!AC7</f>
        <v>4.1900000000000004</v>
      </c>
      <c r="AB8" s="309">
        <f>+'4.1ผลงานสถาบัน'!AD7</f>
        <v>44.943158508158511</v>
      </c>
      <c r="AC8" s="989" t="e">
        <f>+'4.1ผลงานสถาบัน'!AE7</f>
        <v>#DIV/0!</v>
      </c>
      <c r="AD8" s="826" t="e">
        <f>+'4.1ผลงานสถาบัน'!AF7</f>
        <v>#DIV/0!</v>
      </c>
      <c r="AE8" s="990" t="e">
        <f t="shared" ref="AE8:AE18" si="4">IF(AD8&lt;1.51,"ต้องปรับปรุงเร่งด่วน",IF(AD8&lt;2.51,"ต้องปรับปรุง",IF(AD8&lt;3.51,"พอใช้",IF(AD8&lt;4.51,"ดี",IF(AD8&gt;=4.51,"ดีมาก")))))</f>
        <v>#DIV/0!</v>
      </c>
      <c r="AF8" s="309">
        <f>+'4.1ผลงานสถาบัน'!AH7</f>
        <v>3.24</v>
      </c>
      <c r="AG8" s="309">
        <f>+'4.1ผลงานสถาบัน'!AI7</f>
        <v>20.997115384615384</v>
      </c>
      <c r="AH8" s="989" t="e">
        <f>+'4.1ผลงานสถาบัน'!AJ7</f>
        <v>#DIV/0!</v>
      </c>
      <c r="AI8" s="826" t="e">
        <f>+'4.1ผลงานสถาบัน'!AK7</f>
        <v>#DIV/0!</v>
      </c>
      <c r="AJ8" s="990" t="e">
        <f t="shared" ref="AJ8:AJ18" si="5">IF(AI8&lt;1.51,"ต้องปรับปรุงเร่งด่วน",IF(AI8&lt;2.51,"ต้องปรับปรุง",IF(AI8&lt;3.51,"พอใช้",IF(AI8&lt;4.51,"ดี",IF(AI8&gt;=4.51,"ดีมาก")))))</f>
        <v>#DIV/0!</v>
      </c>
      <c r="AK8" s="309">
        <f>+'4.1ผลงานสถาบัน'!AM7</f>
        <v>3.22</v>
      </c>
      <c r="AL8" s="309">
        <f>+'4.1ผลงานสถาบัน'!AN7</f>
        <v>5.1723076923076929</v>
      </c>
      <c r="AM8" s="989" t="e">
        <f>+'4.1ผลงานสถาบัน'!AO7</f>
        <v>#DIV/0!</v>
      </c>
      <c r="AN8" s="826" t="e">
        <f>+'4.1ผลงานสถาบัน'!AP7</f>
        <v>#DIV/0!</v>
      </c>
      <c r="AO8" s="990" t="e">
        <f t="shared" ref="AO8:AO18" si="6">IF(AN8&lt;1.51,"ต้องปรับปรุงเร่งด่วน",IF(AN8&lt;2.51,"ต้องปรับปรุง",IF(AN8&lt;3.51,"พอใช้",IF(AN8&lt;4.51,"ดี",IF(AN8&gt;=4.51,"ดีมาก")))))</f>
        <v>#DIV/0!</v>
      </c>
      <c r="AP8" s="309">
        <f>+'4.1ผลงานสถาบัน'!AR7</f>
        <v>2.83</v>
      </c>
      <c r="AQ8" s="309">
        <f>+'4.1ผลงานสถาบัน'!AS7</f>
        <v>40.920209790209789</v>
      </c>
      <c r="AR8" s="989" t="e">
        <f>+'4.1ผลงานสถาบัน'!AT7</f>
        <v>#DIV/0!</v>
      </c>
      <c r="AS8" s="826" t="e">
        <f>+'4.1ผลงานสถาบัน'!AU7</f>
        <v>#DIV/0!</v>
      </c>
      <c r="AT8" s="990" t="e">
        <f t="shared" ref="AT8:AT18" si="7">IF(AS8&lt;1.51,"ต้องปรับปรุงเร่งด่วน",IF(AS8&lt;2.51,"ต้องปรับปรุง",IF(AS8&lt;3.51,"พอใช้",IF(AS8&lt;4.51,"ดี",IF(AS8&gt;=4.51,"ดีมาก")))))</f>
        <v>#DIV/0!</v>
      </c>
      <c r="AU8" s="309">
        <f>+'4.1ผลงานสถาบัน'!AW7</f>
        <v>2.81</v>
      </c>
      <c r="AV8" s="309">
        <f>+'4.1ผลงานสถาบัน'!AX7</f>
        <v>21.850769230769234</v>
      </c>
      <c r="AW8" s="989" t="e">
        <f>+'4.1ผลงานสถาบัน'!AY7</f>
        <v>#DIV/0!</v>
      </c>
      <c r="AX8" s="826" t="e">
        <f>+'4.1ผลงานสถาบัน'!AZ7</f>
        <v>#DIV/0!</v>
      </c>
      <c r="AY8" s="990" t="e">
        <f t="shared" ref="AY8:AY18" si="8">IF(AX8&lt;1.51,"ต้องปรับปรุงเร่งด่วน",IF(AX8&lt;2.51,"ต้องปรับปรุง",IF(AX8&lt;3.51,"พอใช้",IF(AX8&lt;4.51,"ดี",IF(AX8&gt;=4.51,"ดีมาก")))))</f>
        <v>#DIV/0!</v>
      </c>
      <c r="AZ8" s="309">
        <f>+'4.1ผลงานสถาบัน'!BB7</f>
        <v>3.64</v>
      </c>
      <c r="BA8" s="309">
        <f>+'4.1ผลงานสถาบัน'!BC7</f>
        <v>3.4638461538461538</v>
      </c>
      <c r="BB8" s="989" t="e">
        <f>+'4.1ผลงานสถาบัน'!BD7</f>
        <v>#DIV/0!</v>
      </c>
      <c r="BC8" s="826" t="e">
        <f>+'4.1ผลงานสถาบัน'!BE7</f>
        <v>#DIV/0!</v>
      </c>
      <c r="BD8" s="990" t="e">
        <f t="shared" ref="BD8:BD18" si="9">IF(BC8&lt;1.51,"ต้องปรับปรุงเร่งด่วน",IF(BC8&lt;2.51,"ต้องปรับปรุง",IF(BC8&lt;3.51,"พอใช้",IF(BC8&lt;4.51,"ดี",IF(BC8&gt;=4.51,"ดีมาก")))))</f>
        <v>#DIV/0!</v>
      </c>
      <c r="BE8" s="309">
        <f>+'4.1ผลงานสถาบัน'!BG7</f>
        <v>2.67</v>
      </c>
      <c r="BF8" s="309">
        <f>+'4.1ผลงานสถาบัน'!BH7</f>
        <v>7.2931468531468528</v>
      </c>
      <c r="BG8" s="989" t="e">
        <f>+'4.1ผลงานสถาบัน'!BI7</f>
        <v>#DIV/0!</v>
      </c>
      <c r="BH8" s="826" t="e">
        <f>+'4.1ผลงานสถาบัน'!BJ7</f>
        <v>#DIV/0!</v>
      </c>
      <c r="BI8" s="990" t="e">
        <f t="shared" ref="BI8:BI18" si="10">IF(BH8&lt;1.51,"ต้องปรับปรุงเร่งด่วน",IF(BH8&lt;2.51,"ต้องปรับปรุง",IF(BH8&lt;3.51,"พอใช้",IF(BH8&lt;4.51,"ดี",IF(BH8&gt;=4.51,"ดีมาก")))))</f>
        <v>#DIV/0!</v>
      </c>
      <c r="BJ8" s="309">
        <f>+'4.1ผลงานสถาบัน'!BL7</f>
        <v>2.5</v>
      </c>
      <c r="BK8" s="309">
        <f>+'4.1ผลงานสถาบัน'!BM7</f>
        <v>0</v>
      </c>
      <c r="BL8" s="991">
        <v>2.27</v>
      </c>
      <c r="BM8" s="992">
        <v>2.27</v>
      </c>
      <c r="BN8" s="992">
        <v>179.6</v>
      </c>
      <c r="BO8" s="992">
        <v>80</v>
      </c>
      <c r="BP8" s="993" t="e">
        <f>+'4.1ผลงานสถาบัน'!BN7</f>
        <v>#DIV/0!</v>
      </c>
      <c r="BQ8" s="994" t="e">
        <f>+'4.1ผลงานสถาบัน'!BO7</f>
        <v>#DIV/0!</v>
      </c>
      <c r="BR8" s="875" t="e">
        <f t="shared" ref="BR8:BR12" si="11">IF(BQ8&lt;1.51,"ต้องปรับปรุงเร่งด่วน",IF(BQ8&lt;2.51,"ต้องปรับปรุง",IF(BQ8&lt;3.51,"พอใช้",IF(BQ8&lt;4.51,"ดี",IF(BQ8&gt;=4.51,"ดีมาก")))))</f>
        <v>#DIV/0!</v>
      </c>
      <c r="BS8" s="880" t="e">
        <f>IF(BP8&gt;=BJ8,"/",IF(BP8&lt;BJ8,"X"))</f>
        <v>#DIV/0!</v>
      </c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</row>
    <row r="9" spans="1:251" s="117" customFormat="1" ht="24" hidden="1" customHeight="1">
      <c r="A9" s="871"/>
      <c r="B9" s="515"/>
      <c r="C9" s="824"/>
      <c r="D9" s="872"/>
      <c r="E9" s="516"/>
      <c r="F9" s="516"/>
      <c r="G9" s="516"/>
      <c r="H9" s="873"/>
      <c r="I9" s="989"/>
      <c r="J9" s="995" t="e">
        <f>+I8</f>
        <v>#DIV/0!</v>
      </c>
      <c r="K9" s="990"/>
      <c r="L9" s="309"/>
      <c r="M9" s="309"/>
      <c r="N9" s="989"/>
      <c r="O9" s="995" t="e">
        <f>+N8</f>
        <v>#DIV/0!</v>
      </c>
      <c r="P9" s="990"/>
      <c r="Q9" s="309"/>
      <c r="R9" s="309"/>
      <c r="S9" s="989"/>
      <c r="T9" s="995" t="e">
        <f>+S8</f>
        <v>#DIV/0!</v>
      </c>
      <c r="U9" s="990"/>
      <c r="V9" s="309"/>
      <c r="W9" s="309"/>
      <c r="X9" s="989"/>
      <c r="Y9" s="995" t="e">
        <f>+X8</f>
        <v>#DIV/0!</v>
      </c>
      <c r="Z9" s="990"/>
      <c r="AA9" s="309"/>
      <c r="AB9" s="309"/>
      <c r="AC9" s="989"/>
      <c r="AD9" s="995" t="e">
        <f>+AC8</f>
        <v>#DIV/0!</v>
      </c>
      <c r="AE9" s="990"/>
      <c r="AF9" s="309"/>
      <c r="AG9" s="309"/>
      <c r="AH9" s="989"/>
      <c r="AI9" s="995" t="e">
        <f>+AH8</f>
        <v>#DIV/0!</v>
      </c>
      <c r="AJ9" s="990"/>
      <c r="AK9" s="309"/>
      <c r="AL9" s="309"/>
      <c r="AM9" s="989"/>
      <c r="AN9" s="995" t="e">
        <f>+AM8</f>
        <v>#DIV/0!</v>
      </c>
      <c r="AO9" s="990"/>
      <c r="AP9" s="309"/>
      <c r="AQ9" s="309"/>
      <c r="AR9" s="989"/>
      <c r="AS9" s="995" t="e">
        <f>+AR8</f>
        <v>#DIV/0!</v>
      </c>
      <c r="AT9" s="990"/>
      <c r="AU9" s="309"/>
      <c r="AV9" s="309"/>
      <c r="AW9" s="989"/>
      <c r="AX9" s="995" t="e">
        <f>+AW8</f>
        <v>#DIV/0!</v>
      </c>
      <c r="AY9" s="990"/>
      <c r="AZ9" s="309"/>
      <c r="BA9" s="309"/>
      <c r="BB9" s="989"/>
      <c r="BC9" s="995" t="e">
        <f>+BB8</f>
        <v>#DIV/0!</v>
      </c>
      <c r="BD9" s="990"/>
      <c r="BE9" s="309"/>
      <c r="BF9" s="309"/>
      <c r="BG9" s="989"/>
      <c r="BH9" s="995" t="e">
        <f>+BG8</f>
        <v>#DIV/0!</v>
      </c>
      <c r="BI9" s="990"/>
      <c r="BJ9" s="309"/>
      <c r="BK9" s="309"/>
      <c r="BL9" s="309"/>
      <c r="BM9" s="309"/>
      <c r="BN9" s="309"/>
      <c r="BO9" s="309"/>
      <c r="BP9" s="993"/>
      <c r="BQ9" s="996" t="e">
        <f>+BP8</f>
        <v>#DIV/0!</v>
      </c>
      <c r="BR9" s="875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</row>
    <row r="10" spans="1:251" s="117" customFormat="1" ht="34.5" customHeight="1">
      <c r="A10" s="882"/>
      <c r="B10" s="515" t="s">
        <v>490</v>
      </c>
      <c r="C10" s="824" t="s">
        <v>25</v>
      </c>
      <c r="D10" s="872" t="s">
        <v>489</v>
      </c>
      <c r="E10" s="516" t="s">
        <v>63</v>
      </c>
      <c r="F10" s="516" t="s">
        <v>26</v>
      </c>
      <c r="G10" s="516"/>
      <c r="H10" s="873">
        <f>+'4.1ผลงานสถาบัน'!F16</f>
        <v>0</v>
      </c>
      <c r="I10" s="989" t="e">
        <f>+'4.1ผลงานสถาบัน'!G16</f>
        <v>#DIV/0!</v>
      </c>
      <c r="J10" s="826" t="e">
        <f>+'4.1ผลงานสถาบัน'!H16</f>
        <v>#DIV/0!</v>
      </c>
      <c r="K10" s="990" t="e">
        <f t="shared" si="0"/>
        <v>#DIV/0!</v>
      </c>
      <c r="L10" s="309">
        <f>+'4.1ผลงานสถาบัน'!J16</f>
        <v>46</v>
      </c>
      <c r="M10" s="309">
        <f>+'4.1ผลงานสถาบัน'!K16</f>
        <v>0</v>
      </c>
      <c r="N10" s="989" t="e">
        <f>+'4.1ผลงานสถาบัน'!L16</f>
        <v>#DIV/0!</v>
      </c>
      <c r="O10" s="826" t="e">
        <f>+'4.1ผลงานสถาบัน'!Q16</f>
        <v>#DIV/0!</v>
      </c>
      <c r="P10" s="990" t="e">
        <f t="shared" si="1"/>
        <v>#DIV/0!</v>
      </c>
      <c r="Q10" s="309">
        <f>+'4.1ผลงานสถาบัน'!S16</f>
        <v>9.52</v>
      </c>
      <c r="R10" s="309">
        <f>+'4.1ผลงานสถาบัน'!T16</f>
        <v>0</v>
      </c>
      <c r="S10" s="989" t="e">
        <f>+'4.1ผลงานสถาบัน'!U16</f>
        <v>#DIV/0!</v>
      </c>
      <c r="T10" s="826" t="e">
        <f>+'4.1ผลงานสถาบัน'!V16</f>
        <v>#DIV/0!</v>
      </c>
      <c r="U10" s="990" t="e">
        <f t="shared" si="2"/>
        <v>#DIV/0!</v>
      </c>
      <c r="V10" s="309">
        <f>+'4.1ผลงานสถาบัน'!X16</f>
        <v>70.569999999999993</v>
      </c>
      <c r="W10" s="309">
        <f>+'4.1ผลงานสถาบัน'!Y16</f>
        <v>0</v>
      </c>
      <c r="X10" s="989" t="e">
        <f>+'4.1ผลงานสถาบัน'!Z16</f>
        <v>#DIV/0!</v>
      </c>
      <c r="Y10" s="826" t="e">
        <f>+'4.1ผลงานสถาบัน'!AA16</f>
        <v>#DIV/0!</v>
      </c>
      <c r="Z10" s="990" t="e">
        <f t="shared" si="3"/>
        <v>#DIV/0!</v>
      </c>
      <c r="AA10" s="309">
        <f>+'4.1ผลงานสถาบัน'!AC16</f>
        <v>69</v>
      </c>
      <c r="AB10" s="309">
        <f>+'4.1ผลงานสถาบัน'!AD16</f>
        <v>0</v>
      </c>
      <c r="AC10" s="989" t="e">
        <f>+'4.1ผลงานสถาบัน'!AE16</f>
        <v>#DIV/0!</v>
      </c>
      <c r="AD10" s="826" t="e">
        <f>+'4.1ผลงานสถาบัน'!AF16</f>
        <v>#DIV/0!</v>
      </c>
      <c r="AE10" s="990" t="e">
        <f t="shared" si="4"/>
        <v>#DIV/0!</v>
      </c>
      <c r="AF10" s="309">
        <f>+'4.1ผลงานสถาบัน'!AH16</f>
        <v>82.81</v>
      </c>
      <c r="AG10" s="309">
        <f>+'4.1ผลงานสถาบัน'!AI16</f>
        <v>0</v>
      </c>
      <c r="AH10" s="989" t="e">
        <f>+'4.1ผลงานสถาบัน'!AJ16</f>
        <v>#DIV/0!</v>
      </c>
      <c r="AI10" s="826" t="e">
        <f>+'4.1ผลงานสถาบัน'!AK16</f>
        <v>#DIV/0!</v>
      </c>
      <c r="AJ10" s="990" t="e">
        <f t="shared" si="5"/>
        <v>#DIV/0!</v>
      </c>
      <c r="AK10" s="309">
        <f>+'4.1ผลงานสถาบัน'!AM16</f>
        <v>31.82</v>
      </c>
      <c r="AL10" s="309">
        <f>+'4.1ผลงานสถาบัน'!AN16</f>
        <v>5</v>
      </c>
      <c r="AM10" s="989" t="e">
        <f>+'4.1ผลงานสถาบัน'!AO16</f>
        <v>#DIV/0!</v>
      </c>
      <c r="AN10" s="826" t="e">
        <f>+'4.1ผลงานสถาบัน'!AP16</f>
        <v>#DIV/0!</v>
      </c>
      <c r="AO10" s="990" t="e">
        <f t="shared" si="6"/>
        <v>#DIV/0!</v>
      </c>
      <c r="AP10" s="309">
        <f>+'4.1ผลงานสถาบัน'!AR16</f>
        <v>31.87</v>
      </c>
      <c r="AQ10" s="309">
        <f>+'4.1ผลงานสถาบัน'!AS16</f>
        <v>0</v>
      </c>
      <c r="AR10" s="989" t="e">
        <f>+'4.1ผลงานสถาบัน'!AT16</f>
        <v>#DIV/0!</v>
      </c>
      <c r="AS10" s="826" t="e">
        <f>+'4.1ผลงานสถาบัน'!AU16</f>
        <v>#DIV/0!</v>
      </c>
      <c r="AT10" s="990" t="e">
        <f t="shared" si="7"/>
        <v>#DIV/0!</v>
      </c>
      <c r="AU10" s="309">
        <f>+'4.1ผลงานสถาบัน'!AW16</f>
        <v>25.87</v>
      </c>
      <c r="AV10" s="309">
        <f>+'4.1ผลงานสถาบัน'!AX16</f>
        <v>0</v>
      </c>
      <c r="AW10" s="989" t="e">
        <f>+'4.1ผลงานสถาบัน'!AY16</f>
        <v>#DIV/0!</v>
      </c>
      <c r="AX10" s="826" t="e">
        <f>+'4.1ผลงานสถาบัน'!AZ16</f>
        <v>#DIV/0!</v>
      </c>
      <c r="AY10" s="990" t="e">
        <f t="shared" si="8"/>
        <v>#DIV/0!</v>
      </c>
      <c r="AZ10" s="309">
        <f>+'4.1ผลงานสถาบัน'!BB16</f>
        <v>13.04</v>
      </c>
      <c r="BA10" s="309">
        <f>+'4.1ผลงานสถาบัน'!BC16</f>
        <v>0</v>
      </c>
      <c r="BB10" s="989" t="e">
        <f>+'4.1ผลงานสถาบัน'!BD16</f>
        <v>#DIV/0!</v>
      </c>
      <c r="BC10" s="826" t="e">
        <f>+'4.1ผลงานสถาบัน'!BE16</f>
        <v>#DIV/0!</v>
      </c>
      <c r="BD10" s="990" t="e">
        <f t="shared" si="9"/>
        <v>#DIV/0!</v>
      </c>
      <c r="BE10" s="309">
        <f>+'4.1ผลงานสถาบัน'!BG16</f>
        <v>31.25</v>
      </c>
      <c r="BF10" s="309">
        <f>+'4.1ผลงานสถาบัน'!BH16</f>
        <v>0</v>
      </c>
      <c r="BG10" s="989" t="e">
        <f>+'4.1ผลงานสถาบัน'!BI16</f>
        <v>#DIV/0!</v>
      </c>
      <c r="BH10" s="826" t="e">
        <f>+'4.1ผลงานสถาบัน'!BJ16</f>
        <v>#DIV/0!</v>
      </c>
      <c r="BI10" s="990" t="e">
        <f t="shared" si="10"/>
        <v>#DIV/0!</v>
      </c>
      <c r="BJ10" s="309">
        <f>+'4.1ผลงานสถาบัน'!BL16</f>
        <v>51</v>
      </c>
      <c r="BK10" s="309">
        <f>+'4.1ผลงานสถาบัน'!BM16</f>
        <v>0</v>
      </c>
      <c r="BL10" s="991">
        <v>50.47</v>
      </c>
      <c r="BM10" s="992">
        <v>5</v>
      </c>
      <c r="BN10" s="992">
        <v>352.5</v>
      </c>
      <c r="BO10" s="992">
        <v>700</v>
      </c>
      <c r="BP10" s="993" t="e">
        <f>+'4.1ผลงานสถาบัน'!BN16</f>
        <v>#DIV/0!</v>
      </c>
      <c r="BQ10" s="994" t="e">
        <f>+'4.1ผลงานสถาบัน'!BO16</f>
        <v>#DIV/0!</v>
      </c>
      <c r="BR10" s="875" t="e">
        <f t="shared" si="11"/>
        <v>#DIV/0!</v>
      </c>
      <c r="BS10" s="880" t="e">
        <f>IF(BP10&gt;=BJ10,"/",IF(BP10&lt;BJ10,"X"))</f>
        <v>#DIV/0!</v>
      </c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</row>
    <row r="11" spans="1:251" s="117" customFormat="1" ht="37.5" hidden="1" customHeight="1">
      <c r="A11" s="882"/>
      <c r="B11" s="515"/>
      <c r="C11" s="824"/>
      <c r="D11" s="872"/>
      <c r="E11" s="516"/>
      <c r="F11" s="516"/>
      <c r="G11" s="516"/>
      <c r="H11" s="873"/>
      <c r="I11" s="989"/>
      <c r="J11" s="995" t="e">
        <f>+I10</f>
        <v>#DIV/0!</v>
      </c>
      <c r="K11" s="990"/>
      <c r="L11" s="309"/>
      <c r="M11" s="309"/>
      <c r="N11" s="989"/>
      <c r="O11" s="995" t="e">
        <f>+N10</f>
        <v>#DIV/0!</v>
      </c>
      <c r="P11" s="990"/>
      <c r="Q11" s="309"/>
      <c r="R11" s="309"/>
      <c r="S11" s="989"/>
      <c r="T11" s="995" t="e">
        <f>+S10</f>
        <v>#DIV/0!</v>
      </c>
      <c r="U11" s="990"/>
      <c r="V11" s="309"/>
      <c r="W11" s="309"/>
      <c r="X11" s="989"/>
      <c r="Y11" s="995" t="e">
        <f>+X10</f>
        <v>#DIV/0!</v>
      </c>
      <c r="Z11" s="990"/>
      <c r="AA11" s="309"/>
      <c r="AB11" s="309"/>
      <c r="AC11" s="989"/>
      <c r="AD11" s="995" t="e">
        <f>+AC10</f>
        <v>#DIV/0!</v>
      </c>
      <c r="AE11" s="990"/>
      <c r="AF11" s="309"/>
      <c r="AG11" s="309"/>
      <c r="AH11" s="989"/>
      <c r="AI11" s="995" t="e">
        <f>+AH10</f>
        <v>#DIV/0!</v>
      </c>
      <c r="AJ11" s="990"/>
      <c r="AK11" s="309"/>
      <c r="AL11" s="309"/>
      <c r="AM11" s="989"/>
      <c r="AN11" s="995" t="e">
        <f>+AM10</f>
        <v>#DIV/0!</v>
      </c>
      <c r="AO11" s="990"/>
      <c r="AP11" s="309"/>
      <c r="AQ11" s="309"/>
      <c r="AR11" s="989"/>
      <c r="AS11" s="995" t="e">
        <f>+AR10</f>
        <v>#DIV/0!</v>
      </c>
      <c r="AT11" s="990"/>
      <c r="AU11" s="309"/>
      <c r="AV11" s="309"/>
      <c r="AW11" s="989"/>
      <c r="AX11" s="995" t="e">
        <f>+AW10</f>
        <v>#DIV/0!</v>
      </c>
      <c r="AY11" s="990"/>
      <c r="AZ11" s="309"/>
      <c r="BA11" s="309"/>
      <c r="BB11" s="989"/>
      <c r="BC11" s="995" t="e">
        <f>+BB10</f>
        <v>#DIV/0!</v>
      </c>
      <c r="BD11" s="990"/>
      <c r="BE11" s="309"/>
      <c r="BF11" s="309"/>
      <c r="BG11" s="989"/>
      <c r="BH11" s="995" t="e">
        <f>+BG10</f>
        <v>#DIV/0!</v>
      </c>
      <c r="BI11" s="990"/>
      <c r="BJ11" s="309"/>
      <c r="BK11" s="309"/>
      <c r="BL11" s="309"/>
      <c r="BM11" s="309"/>
      <c r="BN11" s="309"/>
      <c r="BO11" s="309"/>
      <c r="BP11" s="993"/>
      <c r="BQ11" s="996" t="e">
        <f>+BP10</f>
        <v>#DIV/0!</v>
      </c>
      <c r="BR11" s="875"/>
      <c r="BS11" s="884" t="e">
        <f>IF(BP11&gt;=BQ11,"/",IF(BP11&lt;BQ11,"X"))</f>
        <v>#DIV/0!</v>
      </c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</row>
    <row r="12" spans="1:251" s="117" customFormat="1" ht="30.75" customHeight="1">
      <c r="A12" s="882"/>
      <c r="B12" s="515" t="s">
        <v>427</v>
      </c>
      <c r="C12" s="824" t="s">
        <v>29</v>
      </c>
      <c r="D12" s="872" t="s">
        <v>489</v>
      </c>
      <c r="E12" s="516" t="s">
        <v>63</v>
      </c>
      <c r="F12" s="516" t="s">
        <v>26</v>
      </c>
      <c r="G12" s="516"/>
      <c r="H12" s="873">
        <f>+'4.1ผลงานสถาบัน'!F24</f>
        <v>0</v>
      </c>
      <c r="I12" s="989" t="e">
        <f>+'4.1ผลงานสถาบัน'!G24</f>
        <v>#DIV/0!</v>
      </c>
      <c r="J12" s="826" t="e">
        <f>+'4.1ผลงานสถาบัน'!H24</f>
        <v>#DIV/0!</v>
      </c>
      <c r="K12" s="990" t="e">
        <f t="shared" si="0"/>
        <v>#DIV/0!</v>
      </c>
      <c r="L12" s="309">
        <f>+'4.1ผลงานสถาบัน'!J24</f>
        <v>0</v>
      </c>
      <c r="M12" s="309">
        <f>+'4.1ผลงานสถาบัน'!K24</f>
        <v>0</v>
      </c>
      <c r="N12" s="989" t="e">
        <f>+'4.1ผลงานสถาบัน'!L24</f>
        <v>#DIV/0!</v>
      </c>
      <c r="O12" s="826" t="e">
        <f>+'4.1ผลงานสถาบัน'!Q24</f>
        <v>#DIV/0!</v>
      </c>
      <c r="P12" s="990" t="e">
        <f t="shared" si="1"/>
        <v>#DIV/0!</v>
      </c>
      <c r="Q12" s="309">
        <f>+'4.1ผลงานสถาบัน'!S24</f>
        <v>0</v>
      </c>
      <c r="R12" s="309">
        <f>+'4.1ผลงานสถาบัน'!T24</f>
        <v>0</v>
      </c>
      <c r="S12" s="989" t="e">
        <f>+'4.1ผลงานสถาบัน'!U24</f>
        <v>#DIV/0!</v>
      </c>
      <c r="T12" s="826" t="e">
        <f>+'4.1ผลงานสถาบัน'!V24</f>
        <v>#DIV/0!</v>
      </c>
      <c r="U12" s="990" t="e">
        <f t="shared" si="2"/>
        <v>#DIV/0!</v>
      </c>
      <c r="V12" s="309">
        <f>+'4.1ผลงานสถาบัน'!X24</f>
        <v>0</v>
      </c>
      <c r="W12" s="309">
        <f>+'4.1ผลงานสถาบัน'!Y24</f>
        <v>0</v>
      </c>
      <c r="X12" s="989" t="e">
        <f>+'4.1ผลงานสถาบัน'!Z24</f>
        <v>#DIV/0!</v>
      </c>
      <c r="Y12" s="826" t="e">
        <f>+'4.1ผลงานสถาบัน'!AA24</f>
        <v>#DIV/0!</v>
      </c>
      <c r="Z12" s="990" t="e">
        <f t="shared" si="3"/>
        <v>#DIV/0!</v>
      </c>
      <c r="AA12" s="309">
        <f>+'4.1ผลงานสถาบัน'!AC24</f>
        <v>0</v>
      </c>
      <c r="AB12" s="309">
        <f>+'4.1ผลงานสถาบัน'!AD24</f>
        <v>0</v>
      </c>
      <c r="AC12" s="989" t="e">
        <f>+'4.1ผลงานสถาบัน'!AE24</f>
        <v>#DIV/0!</v>
      </c>
      <c r="AD12" s="826" t="e">
        <f>+'4.1ผลงานสถาบัน'!AF24</f>
        <v>#DIV/0!</v>
      </c>
      <c r="AE12" s="990" t="e">
        <f t="shared" si="4"/>
        <v>#DIV/0!</v>
      </c>
      <c r="AF12" s="309">
        <f>+'4.1ผลงานสถาบัน'!AH24</f>
        <v>0</v>
      </c>
      <c r="AG12" s="309">
        <f>+'4.1ผลงานสถาบัน'!AI24</f>
        <v>0</v>
      </c>
      <c r="AH12" s="989" t="e">
        <f>+'4.1ผลงานสถาบัน'!AJ24</f>
        <v>#DIV/0!</v>
      </c>
      <c r="AI12" s="826" t="e">
        <f>+'4.1ผลงานสถาบัน'!AK24</f>
        <v>#DIV/0!</v>
      </c>
      <c r="AJ12" s="990" t="e">
        <f t="shared" si="5"/>
        <v>#DIV/0!</v>
      </c>
      <c r="AK12" s="309">
        <f>+'4.1ผลงานสถาบัน'!AM24</f>
        <v>0</v>
      </c>
      <c r="AL12" s="309">
        <f>+'4.1ผลงานสถาบัน'!AN24</f>
        <v>0</v>
      </c>
      <c r="AM12" s="989" t="e">
        <f>+'4.1ผลงานสถาบัน'!AO24</f>
        <v>#DIV/0!</v>
      </c>
      <c r="AN12" s="826" t="e">
        <f>+'4.1ผลงานสถาบัน'!AP24</f>
        <v>#DIV/0!</v>
      </c>
      <c r="AO12" s="990" t="e">
        <f t="shared" si="6"/>
        <v>#DIV/0!</v>
      </c>
      <c r="AP12" s="309">
        <f>+'4.1ผลงานสถาบัน'!AR24</f>
        <v>0</v>
      </c>
      <c r="AQ12" s="309">
        <f>+'4.1ผลงานสถาบัน'!AS24</f>
        <v>0</v>
      </c>
      <c r="AR12" s="989" t="e">
        <f>+'4.1ผลงานสถาบัน'!AT24</f>
        <v>#DIV/0!</v>
      </c>
      <c r="AS12" s="826" t="e">
        <f>+'4.1ผลงานสถาบัน'!AU24</f>
        <v>#DIV/0!</v>
      </c>
      <c r="AT12" s="990" t="e">
        <f t="shared" si="7"/>
        <v>#DIV/0!</v>
      </c>
      <c r="AU12" s="309">
        <f>+'4.1ผลงานสถาบัน'!AW24</f>
        <v>0</v>
      </c>
      <c r="AV12" s="309">
        <f>+'4.1ผลงานสถาบัน'!AX24</f>
        <v>0</v>
      </c>
      <c r="AW12" s="989" t="e">
        <f>+'4.1ผลงานสถาบัน'!AY24</f>
        <v>#DIV/0!</v>
      </c>
      <c r="AX12" s="826" t="e">
        <f>+'4.1ผลงานสถาบัน'!AZ24</f>
        <v>#DIV/0!</v>
      </c>
      <c r="AY12" s="990" t="e">
        <f t="shared" si="8"/>
        <v>#DIV/0!</v>
      </c>
      <c r="AZ12" s="309">
        <f>+'4.1ผลงานสถาบัน'!BB24</f>
        <v>0</v>
      </c>
      <c r="BA12" s="309">
        <f>+'4.1ผลงานสถาบัน'!BC24</f>
        <v>0</v>
      </c>
      <c r="BB12" s="989" t="e">
        <f>+'4.1ผลงานสถาบัน'!BD24</f>
        <v>#DIV/0!</v>
      </c>
      <c r="BC12" s="826" t="e">
        <f>+'4.1ผลงานสถาบัน'!BE24</f>
        <v>#DIV/0!</v>
      </c>
      <c r="BD12" s="990" t="e">
        <f t="shared" si="9"/>
        <v>#DIV/0!</v>
      </c>
      <c r="BE12" s="309">
        <f>+'4.1ผลงานสถาบัน'!BG24</f>
        <v>0</v>
      </c>
      <c r="BF12" s="309">
        <f>+'4.1ผลงานสถาบัน'!BH24</f>
        <v>0</v>
      </c>
      <c r="BG12" s="989" t="e">
        <f>+'4.1ผลงานสถาบัน'!BI24</f>
        <v>#DIV/0!</v>
      </c>
      <c r="BH12" s="826" t="e">
        <f>+'4.1ผลงานสถาบัน'!BJ24</f>
        <v>#DIV/0!</v>
      </c>
      <c r="BI12" s="990" t="e">
        <f t="shared" si="10"/>
        <v>#DIV/0!</v>
      </c>
      <c r="BJ12" s="309">
        <f>+'4.1ผลงานสถาบัน'!BL24</f>
        <v>0</v>
      </c>
      <c r="BK12" s="309">
        <f>+'4.1ผลงานสถาบัน'!BM24</f>
        <v>0</v>
      </c>
      <c r="BL12" s="991">
        <v>30.94</v>
      </c>
      <c r="BM12" s="992">
        <v>2.58</v>
      </c>
      <c r="BN12" s="992">
        <v>217.5</v>
      </c>
      <c r="BO12" s="992">
        <v>700</v>
      </c>
      <c r="BP12" s="993" t="e">
        <f>+'4.1ผลงานสถาบัน'!BN24</f>
        <v>#DIV/0!</v>
      </c>
      <c r="BQ12" s="994" t="e">
        <f>+'4.1ผลงานสถาบัน'!BO24</f>
        <v>#DIV/0!</v>
      </c>
      <c r="BR12" s="875" t="e">
        <f t="shared" si="11"/>
        <v>#DIV/0!</v>
      </c>
      <c r="BS12" s="880" t="e">
        <f>IF(BP12&gt;=BJ12,"/",IF(BP12&lt;BJ12,"X"))</f>
        <v>#DIV/0!</v>
      </c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</row>
    <row r="13" spans="1:251" s="117" customFormat="1" ht="37.5" hidden="1" customHeight="1">
      <c r="A13" s="882"/>
      <c r="B13" s="515"/>
      <c r="C13" s="824"/>
      <c r="D13" s="872"/>
      <c r="E13" s="516"/>
      <c r="F13" s="516"/>
      <c r="G13" s="516"/>
      <c r="H13" s="873"/>
      <c r="I13" s="989"/>
      <c r="J13" s="995" t="e">
        <f>+I12</f>
        <v>#DIV/0!</v>
      </c>
      <c r="K13" s="990"/>
      <c r="L13" s="309"/>
      <c r="M13" s="309"/>
      <c r="N13" s="989"/>
      <c r="O13" s="995" t="e">
        <f>+N12</f>
        <v>#DIV/0!</v>
      </c>
      <c r="P13" s="990"/>
      <c r="Q13" s="309"/>
      <c r="R13" s="309"/>
      <c r="S13" s="989"/>
      <c r="T13" s="995" t="e">
        <f>+S12</f>
        <v>#DIV/0!</v>
      </c>
      <c r="U13" s="990"/>
      <c r="V13" s="309"/>
      <c r="W13" s="309"/>
      <c r="X13" s="989"/>
      <c r="Y13" s="995" t="e">
        <f>+X12</f>
        <v>#DIV/0!</v>
      </c>
      <c r="Z13" s="990"/>
      <c r="AA13" s="309"/>
      <c r="AB13" s="309"/>
      <c r="AC13" s="989"/>
      <c r="AD13" s="995" t="e">
        <f>+AC12</f>
        <v>#DIV/0!</v>
      </c>
      <c r="AE13" s="990"/>
      <c r="AF13" s="309"/>
      <c r="AG13" s="309"/>
      <c r="AH13" s="989"/>
      <c r="AI13" s="995" t="e">
        <f>+AH12</f>
        <v>#DIV/0!</v>
      </c>
      <c r="AJ13" s="990"/>
      <c r="AK13" s="309"/>
      <c r="AL13" s="309"/>
      <c r="AM13" s="989"/>
      <c r="AN13" s="995" t="e">
        <f>+AM12</f>
        <v>#DIV/0!</v>
      </c>
      <c r="AO13" s="990"/>
      <c r="AP13" s="309"/>
      <c r="AQ13" s="309"/>
      <c r="AR13" s="989"/>
      <c r="AS13" s="995" t="e">
        <f>+AR12</f>
        <v>#DIV/0!</v>
      </c>
      <c r="AT13" s="990"/>
      <c r="AU13" s="309"/>
      <c r="AV13" s="309"/>
      <c r="AW13" s="989"/>
      <c r="AX13" s="995" t="e">
        <f>+AW12</f>
        <v>#DIV/0!</v>
      </c>
      <c r="AY13" s="990"/>
      <c r="AZ13" s="309"/>
      <c r="BA13" s="309"/>
      <c r="BB13" s="989"/>
      <c r="BC13" s="995" t="e">
        <f>+BB12</f>
        <v>#DIV/0!</v>
      </c>
      <c r="BD13" s="990"/>
      <c r="BE13" s="309"/>
      <c r="BF13" s="309"/>
      <c r="BG13" s="989"/>
      <c r="BH13" s="995" t="e">
        <f>+BG12</f>
        <v>#DIV/0!</v>
      </c>
      <c r="BI13" s="990"/>
      <c r="BJ13" s="309"/>
      <c r="BK13" s="309"/>
      <c r="BL13" s="309"/>
      <c r="BM13" s="309"/>
      <c r="BN13" s="309"/>
      <c r="BO13" s="309"/>
      <c r="BP13" s="993"/>
      <c r="BQ13" s="996" t="e">
        <f>+BP12</f>
        <v>#DIV/0!</v>
      </c>
      <c r="BR13" s="875"/>
      <c r="BS13" s="884" t="e">
        <f>IF(BP13&gt;=BQ13,"/",IF(BP13&lt;BQ13,"X"))</f>
        <v>#DIV/0!</v>
      </c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</row>
    <row r="14" spans="1:251" s="126" customFormat="1" ht="46.5" customHeight="1">
      <c r="A14" s="882"/>
      <c r="B14" s="515" t="s">
        <v>501</v>
      </c>
      <c r="C14" s="824" t="s">
        <v>30</v>
      </c>
      <c r="D14" s="516" t="s">
        <v>16</v>
      </c>
      <c r="E14" s="885" t="s">
        <v>64</v>
      </c>
      <c r="F14" s="516" t="s">
        <v>39</v>
      </c>
      <c r="G14" s="516"/>
      <c r="H14" s="886"/>
      <c r="I14" s="989">
        <f>+'[2]3.ผลงานคณะ'!$I$38</f>
        <v>34.561556603773582</v>
      </c>
      <c r="J14" s="826">
        <f>+'[2]3.ผลงานคณะ'!J29</f>
        <v>0</v>
      </c>
      <c r="K14" s="990" t="str">
        <f t="shared" si="0"/>
        <v>ต้องปรับปรุงเร่งด่วน</v>
      </c>
      <c r="L14" s="989"/>
      <c r="M14" s="989"/>
      <c r="N14" s="989">
        <f>+'[2]3.ผลงานคณะ'!$N$38</f>
        <v>-5.8421052631574266E-2</v>
      </c>
      <c r="O14" s="826">
        <f>+'[2]3.ผลงานคณะ'!$O$29</f>
        <v>5</v>
      </c>
      <c r="P14" s="990" t="str">
        <f t="shared" si="1"/>
        <v>ดีมาก</v>
      </c>
      <c r="Q14" s="989"/>
      <c r="R14" s="989"/>
      <c r="S14" s="989">
        <f>+'[2]3.ผลงานคณะ'!$S$38</f>
        <v>-19.103508771929835</v>
      </c>
      <c r="T14" s="997">
        <f>+'[2]3.ผลงานคณะ'!$T$29</f>
        <v>0.44999999999999929</v>
      </c>
      <c r="U14" s="990" t="str">
        <f t="shared" si="2"/>
        <v>ต้องปรับปรุงเร่งด่วน</v>
      </c>
      <c r="V14" s="989"/>
      <c r="W14" s="989"/>
      <c r="X14" s="989">
        <f>+'[2]3.ผลงานคณะ'!$X$38</f>
        <v>-1.672954545454548</v>
      </c>
      <c r="Y14" s="826">
        <f>+'[2]3.ผลงานคณะ'!$Y$29</f>
        <v>5</v>
      </c>
      <c r="Z14" s="990" t="str">
        <f t="shared" si="3"/>
        <v>ดีมาก</v>
      </c>
      <c r="AA14" s="989"/>
      <c r="AB14" s="989"/>
      <c r="AC14" s="989">
        <f>+'[2]3.ผลงานคณะ'!$AC$38</f>
        <v>-1.3817834394904516</v>
      </c>
      <c r="AD14" s="826">
        <f>+'[2]3.ผลงานคณะ'!$AD$29</f>
        <v>5</v>
      </c>
      <c r="AE14" s="990" t="str">
        <f t="shared" si="4"/>
        <v>ดีมาก</v>
      </c>
      <c r="AF14" s="989"/>
      <c r="AG14" s="989"/>
      <c r="AH14" s="989">
        <f>+'[2]3.ผลงานคณะ'!$AH$38</f>
        <v>-49.117920000000005</v>
      </c>
      <c r="AI14" s="826">
        <f>+'[2]3.ผลงานคณะ'!$AI$29</f>
        <v>0</v>
      </c>
      <c r="AJ14" s="990" t="str">
        <f t="shared" si="5"/>
        <v>ต้องปรับปรุงเร่งด่วน</v>
      </c>
      <c r="AK14" s="989"/>
      <c r="AL14" s="989"/>
      <c r="AM14" s="989">
        <f>+'[2]3.ผลงานคณะ'!$AM$38</f>
        <v>48.128409090909095</v>
      </c>
      <c r="AN14" s="826">
        <f>+'[2]3.ผลงานคณะ'!$AN$29</f>
        <v>0</v>
      </c>
      <c r="AO14" s="990" t="str">
        <f t="shared" si="6"/>
        <v>ต้องปรับปรุงเร่งด่วน</v>
      </c>
      <c r="AP14" s="989"/>
      <c r="AQ14" s="989"/>
      <c r="AR14" s="989">
        <f>+'[2]3.ผลงานคณะ'!$AR$38</f>
        <v>23.196097560975616</v>
      </c>
      <c r="AS14" s="826">
        <f>+'[2]3.ผลงานคณะ'!$AS$29</f>
        <v>0</v>
      </c>
      <c r="AT14" s="990" t="str">
        <f t="shared" si="7"/>
        <v>ต้องปรับปรุงเร่งด่วน</v>
      </c>
      <c r="AU14" s="989"/>
      <c r="AV14" s="989"/>
      <c r="AW14" s="989">
        <f>+'[2]3.ผลงานคณะ'!$AW$38</f>
        <v>46.457090909090908</v>
      </c>
      <c r="AX14" s="826">
        <f>+'[2]3.ผลงานคณะ'!$AX$29</f>
        <v>0</v>
      </c>
      <c r="AY14" s="990" t="str">
        <f t="shared" si="8"/>
        <v>ต้องปรับปรุงเร่งด่วน</v>
      </c>
      <c r="AZ14" s="989"/>
      <c r="BA14" s="989"/>
      <c r="BB14" s="989">
        <f>+'[2]3.ผลงานคณะ'!$BB$38</f>
        <v>-27.972181818181806</v>
      </c>
      <c r="BC14" s="826">
        <f>+'[2]3.ผลงานคณะ'!$BC$29</f>
        <v>0</v>
      </c>
      <c r="BD14" s="990" t="str">
        <f t="shared" si="9"/>
        <v>ต้องปรับปรุงเร่งด่วน</v>
      </c>
      <c r="BE14" s="989"/>
      <c r="BF14" s="989"/>
      <c r="BG14" s="989">
        <f>+'[2]3.ผลงานคณะ'!$BG$38</f>
        <v>50.537818181818182</v>
      </c>
      <c r="BH14" s="826">
        <f>+'[2]3.ผลงานคณะ'!$BH$29</f>
        <v>0</v>
      </c>
      <c r="BI14" s="990" t="str">
        <f t="shared" si="10"/>
        <v>ต้องปรับปรุงเร่งด่วน</v>
      </c>
      <c r="BJ14" s="998">
        <v>0</v>
      </c>
      <c r="BK14" s="998">
        <v>0</v>
      </c>
      <c r="BL14" s="998"/>
      <c r="BM14" s="998"/>
      <c r="BN14" s="998"/>
      <c r="BO14" s="998"/>
      <c r="BP14" s="999">
        <v>0</v>
      </c>
      <c r="BQ14" s="1000">
        <v>0</v>
      </c>
      <c r="BR14" s="889">
        <v>0</v>
      </c>
      <c r="BS14" s="884" t="str">
        <f>IF(BP14&gt;=BQ14,"/",IF(BP14&lt;BQ14,"X"))</f>
        <v>/</v>
      </c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  <c r="II14" s="125"/>
      <c r="IJ14" s="125"/>
      <c r="IK14" s="125"/>
      <c r="IL14" s="125"/>
      <c r="IM14" s="125"/>
      <c r="IN14" s="125"/>
      <c r="IO14" s="125"/>
      <c r="IP14" s="125"/>
      <c r="IQ14" s="125"/>
    </row>
    <row r="15" spans="1:251" s="126" customFormat="1" ht="37.5" hidden="1" customHeight="1">
      <c r="A15" s="882"/>
      <c r="B15" s="515"/>
      <c r="C15" s="824"/>
      <c r="D15" s="516"/>
      <c r="E15" s="885"/>
      <c r="F15" s="516"/>
      <c r="G15" s="516"/>
      <c r="H15" s="886"/>
      <c r="I15" s="989"/>
      <c r="J15" s="995">
        <f>+I14</f>
        <v>34.561556603773582</v>
      </c>
      <c r="K15" s="990"/>
      <c r="L15" s="989"/>
      <c r="M15" s="989"/>
      <c r="N15" s="989"/>
      <c r="O15" s="995">
        <f>+N14</f>
        <v>-5.8421052631574266E-2</v>
      </c>
      <c r="P15" s="990"/>
      <c r="Q15" s="989"/>
      <c r="R15" s="989"/>
      <c r="S15" s="989"/>
      <c r="T15" s="995">
        <f>+S14</f>
        <v>-19.103508771929835</v>
      </c>
      <c r="U15" s="990"/>
      <c r="V15" s="989"/>
      <c r="W15" s="989"/>
      <c r="X15" s="989"/>
      <c r="Y15" s="995">
        <f>+X14</f>
        <v>-1.672954545454548</v>
      </c>
      <c r="Z15" s="990"/>
      <c r="AA15" s="989"/>
      <c r="AB15" s="989"/>
      <c r="AC15" s="989"/>
      <c r="AD15" s="995">
        <f>+AC14</f>
        <v>-1.3817834394904516</v>
      </c>
      <c r="AE15" s="990"/>
      <c r="AF15" s="989"/>
      <c r="AG15" s="989"/>
      <c r="AH15" s="989"/>
      <c r="AI15" s="995">
        <f>+AH14</f>
        <v>-49.117920000000005</v>
      </c>
      <c r="AJ15" s="990"/>
      <c r="AK15" s="989"/>
      <c r="AL15" s="989"/>
      <c r="AM15" s="989"/>
      <c r="AN15" s="995">
        <f>+AM14</f>
        <v>48.128409090909095</v>
      </c>
      <c r="AO15" s="990"/>
      <c r="AP15" s="989"/>
      <c r="AQ15" s="989"/>
      <c r="AR15" s="989"/>
      <c r="AS15" s="995">
        <f>+AR14</f>
        <v>23.196097560975616</v>
      </c>
      <c r="AT15" s="990"/>
      <c r="AU15" s="989"/>
      <c r="AV15" s="989"/>
      <c r="AW15" s="989"/>
      <c r="AX15" s="995">
        <f>+AW14</f>
        <v>46.457090909090908</v>
      </c>
      <c r="AY15" s="990"/>
      <c r="AZ15" s="989"/>
      <c r="BA15" s="989"/>
      <c r="BB15" s="989"/>
      <c r="BC15" s="995">
        <f>+BB14</f>
        <v>-27.972181818181806</v>
      </c>
      <c r="BD15" s="990"/>
      <c r="BE15" s="989"/>
      <c r="BF15" s="989"/>
      <c r="BG15" s="989"/>
      <c r="BH15" s="995">
        <f>+BG14</f>
        <v>50.537818181818182</v>
      </c>
      <c r="BI15" s="990"/>
      <c r="BJ15" s="998"/>
      <c r="BK15" s="998"/>
      <c r="BL15" s="998"/>
      <c r="BM15" s="998"/>
      <c r="BN15" s="998"/>
      <c r="BO15" s="998"/>
      <c r="BP15" s="999"/>
      <c r="BQ15" s="996" t="s">
        <v>303</v>
      </c>
      <c r="BR15" s="890"/>
      <c r="BS15" s="884" t="str">
        <f>IF(BP15&gt;=BQ15,"/",IF(BP15&lt;BQ15,"X"))</f>
        <v>X</v>
      </c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25"/>
      <c r="HZ15" s="125"/>
      <c r="IA15" s="125"/>
      <c r="IB15" s="125"/>
      <c r="IC15" s="125"/>
      <c r="ID15" s="125"/>
      <c r="IE15" s="125"/>
      <c r="IF15" s="125"/>
      <c r="IG15" s="125"/>
      <c r="IH15" s="125"/>
      <c r="II15" s="125"/>
      <c r="IJ15" s="125"/>
      <c r="IK15" s="125"/>
      <c r="IL15" s="125"/>
      <c r="IM15" s="125"/>
      <c r="IN15" s="125"/>
      <c r="IO15" s="125"/>
      <c r="IP15" s="125"/>
      <c r="IQ15" s="125"/>
    </row>
    <row r="16" spans="1:251" s="126" customFormat="1" ht="75.75" customHeight="1">
      <c r="A16" s="882"/>
      <c r="B16" s="1001" t="s">
        <v>502</v>
      </c>
      <c r="C16" s="824" t="s">
        <v>38</v>
      </c>
      <c r="D16" s="872" t="s">
        <v>489</v>
      </c>
      <c r="E16" s="885" t="s">
        <v>64</v>
      </c>
      <c r="F16" s="516" t="s">
        <v>39</v>
      </c>
      <c r="G16" s="516"/>
      <c r="H16" s="886" t="e">
        <f>+'[2]3.ผลงานคณะ'!H41</f>
        <v>#REF!</v>
      </c>
      <c r="I16" s="1002">
        <f>+'[2]3.ผลงานคณะ'!I41</f>
        <v>6</v>
      </c>
      <c r="J16" s="826">
        <f>+'[2]3.ผลงานคณะ'!J41</f>
        <v>5</v>
      </c>
      <c r="K16" s="990" t="str">
        <f t="shared" si="0"/>
        <v>ดีมาก</v>
      </c>
      <c r="L16" s="989">
        <f>+'[2]3.ผลงานคณะ'!L41</f>
        <v>5</v>
      </c>
      <c r="M16" s="989" t="e">
        <f>+'[2]3.ผลงานคณะ'!M41</f>
        <v>#REF!</v>
      </c>
      <c r="N16" s="1002">
        <f>+'[2]3.ผลงานคณะ'!N41</f>
        <v>5</v>
      </c>
      <c r="O16" s="826">
        <f>+'[2]3.ผลงานคณะ'!O41</f>
        <v>4</v>
      </c>
      <c r="P16" s="990" t="str">
        <f t="shared" si="1"/>
        <v>ดี</v>
      </c>
      <c r="Q16" s="989">
        <f>+'[2]3.ผลงานคณะ'!Q41</f>
        <v>6</v>
      </c>
      <c r="R16" s="989" t="e">
        <f>+'[2]3.ผลงานคณะ'!R41</f>
        <v>#REF!</v>
      </c>
      <c r="S16" s="1002">
        <f>+'[2]3.ผลงานคณะ'!S41</f>
        <v>6</v>
      </c>
      <c r="T16" s="826">
        <f>+'[2]3.ผลงานคณะ'!T41</f>
        <v>5</v>
      </c>
      <c r="U16" s="990" t="str">
        <f t="shared" si="2"/>
        <v>ดีมาก</v>
      </c>
      <c r="V16" s="989">
        <f>+'[2]3.ผลงานคณะ'!V41</f>
        <v>6</v>
      </c>
      <c r="W16" s="989" t="e">
        <f>+'[2]3.ผลงานคณะ'!W41</f>
        <v>#REF!</v>
      </c>
      <c r="X16" s="1002">
        <f>+'[2]3.ผลงานคณะ'!X41</f>
        <v>5</v>
      </c>
      <c r="Y16" s="826">
        <f>+'[2]3.ผลงานคณะ'!Y41</f>
        <v>4</v>
      </c>
      <c r="Z16" s="990" t="str">
        <f t="shared" si="3"/>
        <v>ดี</v>
      </c>
      <c r="AA16" s="989">
        <f>+'[2]3.ผลงานคณะ'!AA41</f>
        <v>6</v>
      </c>
      <c r="AB16" s="989" t="e">
        <f>+'[2]3.ผลงานคณะ'!AB41</f>
        <v>#REF!</v>
      </c>
      <c r="AC16" s="1002">
        <f>+'[2]3.ผลงานคณะ'!AC41</f>
        <v>5</v>
      </c>
      <c r="AD16" s="826">
        <f>+'[2]3.ผลงานคณะ'!AD41</f>
        <v>4</v>
      </c>
      <c r="AE16" s="990" t="str">
        <f t="shared" si="4"/>
        <v>ดี</v>
      </c>
      <c r="AF16" s="989">
        <f>+'[2]3.ผลงานคณะ'!AF41</f>
        <v>4</v>
      </c>
      <c r="AG16" s="989" t="e">
        <f>+'[2]3.ผลงานคณะ'!AG41</f>
        <v>#REF!</v>
      </c>
      <c r="AH16" s="1002">
        <f>+'[2]3.ผลงานคณะ'!AH41</f>
        <v>5</v>
      </c>
      <c r="AI16" s="826">
        <f>+'[2]3.ผลงานคณะ'!AI41</f>
        <v>4</v>
      </c>
      <c r="AJ16" s="990" t="str">
        <f t="shared" si="5"/>
        <v>ดี</v>
      </c>
      <c r="AK16" s="989">
        <f>+'[2]3.ผลงานคณะ'!AK41</f>
        <v>4</v>
      </c>
      <c r="AL16" s="989" t="e">
        <f>+'[2]3.ผลงานคณะ'!AL41</f>
        <v>#REF!</v>
      </c>
      <c r="AM16" s="1002">
        <f>+'[2]3.ผลงานคณะ'!AM41</f>
        <v>6</v>
      </c>
      <c r="AN16" s="826">
        <f>+'[2]3.ผลงานคณะ'!AN41</f>
        <v>5</v>
      </c>
      <c r="AO16" s="990" t="str">
        <f t="shared" si="6"/>
        <v>ดีมาก</v>
      </c>
      <c r="AP16" s="989">
        <f>+'[2]3.ผลงานคณะ'!AP41</f>
        <v>4</v>
      </c>
      <c r="AQ16" s="989" t="e">
        <f>+'[2]3.ผลงานคณะ'!AQ41</f>
        <v>#REF!</v>
      </c>
      <c r="AR16" s="1002">
        <f>+'[2]3.ผลงานคณะ'!AR41</f>
        <v>5</v>
      </c>
      <c r="AS16" s="826">
        <f>+'[2]3.ผลงานคณะ'!AS41</f>
        <v>4</v>
      </c>
      <c r="AT16" s="990" t="str">
        <f t="shared" si="7"/>
        <v>ดี</v>
      </c>
      <c r="AU16" s="989">
        <f>+'[2]3.ผลงานคณะ'!AU41</f>
        <v>5</v>
      </c>
      <c r="AV16" s="989" t="e">
        <f>+'[2]3.ผลงานคณะ'!AV41</f>
        <v>#REF!</v>
      </c>
      <c r="AW16" s="1002">
        <f>+'[2]3.ผลงานคณะ'!AW41</f>
        <v>5</v>
      </c>
      <c r="AX16" s="826">
        <f>+'[2]3.ผลงานคณะ'!AX41</f>
        <v>4</v>
      </c>
      <c r="AY16" s="990" t="str">
        <f t="shared" si="8"/>
        <v>ดี</v>
      </c>
      <c r="AZ16" s="989">
        <f>+'[2]3.ผลงานคณะ'!AZ41</f>
        <v>6</v>
      </c>
      <c r="BA16" s="989" t="e">
        <f>+'[2]3.ผลงานคณะ'!BA41</f>
        <v>#REF!</v>
      </c>
      <c r="BB16" s="1002">
        <f>+'[2]3.ผลงานคณะ'!BB41</f>
        <v>5</v>
      </c>
      <c r="BC16" s="826">
        <f>+'[2]3.ผลงานคณะ'!BC41</f>
        <v>4</v>
      </c>
      <c r="BD16" s="990" t="str">
        <f t="shared" si="9"/>
        <v>ดี</v>
      </c>
      <c r="BE16" s="989">
        <f>+'[2]3.ผลงานคณะ'!BE41</f>
        <v>6</v>
      </c>
      <c r="BF16" s="989" t="e">
        <f>+'[2]3.ผลงานคณะ'!BF41</f>
        <v>#REF!</v>
      </c>
      <c r="BG16" s="1002">
        <f>+'[2]3.ผลงานคณะ'!BG41</f>
        <v>5</v>
      </c>
      <c r="BH16" s="826">
        <f>+'[2]3.ผลงานคณะ'!BH41</f>
        <v>4</v>
      </c>
      <c r="BI16" s="990" t="str">
        <f t="shared" si="10"/>
        <v>ดี</v>
      </c>
      <c r="BJ16" s="309">
        <f>+'[3]1.เป้าหมาย'!B9</f>
        <v>0</v>
      </c>
      <c r="BK16" s="309">
        <f>+'4.1ผลงานสถาบัน'!BM32</f>
        <v>0</v>
      </c>
      <c r="BL16" s="1003">
        <v>6</v>
      </c>
      <c r="BM16" s="992">
        <v>5</v>
      </c>
      <c r="BN16" s="992" t="s">
        <v>303</v>
      </c>
      <c r="BO16" s="992" t="s">
        <v>303</v>
      </c>
      <c r="BP16" s="1004">
        <f>+'4.1ผลงานสถาบัน'!BN32</f>
        <v>6</v>
      </c>
      <c r="BQ16" s="994">
        <f>+'4.1ผลงานสถาบัน'!BO32</f>
        <v>5</v>
      </c>
      <c r="BR16" s="875" t="str">
        <f t="shared" ref="BR16:BR38" si="12">IF(BQ16&lt;1.51,"ต้องปรับปรุงเร่งด่วน",IF(BQ16&lt;2.51,"ต้องปรับปรุง",IF(BQ16&lt;3.51,"พอใช้",IF(BQ16&lt;4.51,"ดี",IF(BQ16&gt;=4.51,"ดีมาก")))))</f>
        <v>ดีมาก</v>
      </c>
      <c r="BS16" s="880" t="str">
        <f>IF(BP16&gt;=BJ16,"/",IF(BP16&lt;BJ16,"X"))</f>
        <v>/</v>
      </c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GW16" s="125"/>
      <c r="GX16" s="125"/>
      <c r="GY16" s="125"/>
      <c r="GZ16" s="125"/>
      <c r="HA16" s="125"/>
      <c r="HB16" s="125"/>
      <c r="HC16" s="125"/>
      <c r="HD16" s="125"/>
      <c r="HE16" s="125"/>
      <c r="HF16" s="125"/>
      <c r="HG16" s="125"/>
      <c r="HH16" s="125"/>
      <c r="HI16" s="125"/>
      <c r="HJ16" s="125"/>
      <c r="HK16" s="125"/>
      <c r="HL16" s="125"/>
      <c r="HM16" s="125"/>
      <c r="HN16" s="125"/>
      <c r="HO16" s="125"/>
      <c r="HP16" s="125"/>
      <c r="HQ16" s="125"/>
      <c r="HR16" s="125"/>
      <c r="HS16" s="125"/>
      <c r="HT16" s="125"/>
      <c r="HU16" s="125"/>
      <c r="HV16" s="125"/>
      <c r="HW16" s="125"/>
      <c r="HX16" s="125"/>
      <c r="HY16" s="125"/>
      <c r="HZ16" s="125"/>
      <c r="IA16" s="125"/>
      <c r="IB16" s="125"/>
      <c r="IC16" s="125"/>
      <c r="ID16" s="125"/>
      <c r="IE16" s="125"/>
      <c r="IF16" s="125"/>
      <c r="IG16" s="125"/>
      <c r="IH16" s="125"/>
      <c r="II16" s="125"/>
      <c r="IJ16" s="125"/>
      <c r="IK16" s="125"/>
      <c r="IL16" s="125"/>
      <c r="IM16" s="125"/>
      <c r="IN16" s="125"/>
      <c r="IO16" s="125"/>
      <c r="IP16" s="125"/>
      <c r="IQ16" s="125"/>
    </row>
    <row r="17" spans="1:251" s="126" customFormat="1" ht="37.5" hidden="1" customHeight="1">
      <c r="A17" s="882"/>
      <c r="B17" s="891"/>
      <c r="C17" s="824"/>
      <c r="D17" s="872"/>
      <c r="E17" s="885"/>
      <c r="F17" s="516"/>
      <c r="G17" s="516"/>
      <c r="H17" s="886"/>
      <c r="I17" s="1002"/>
      <c r="J17" s="1005">
        <f>+I16</f>
        <v>6</v>
      </c>
      <c r="K17" s="990"/>
      <c r="L17" s="989"/>
      <c r="M17" s="989"/>
      <c r="N17" s="1002"/>
      <c r="O17" s="1005">
        <f>+N16</f>
        <v>5</v>
      </c>
      <c r="P17" s="990"/>
      <c r="Q17" s="989"/>
      <c r="R17" s="989"/>
      <c r="S17" s="1002"/>
      <c r="T17" s="1005">
        <f>+S16</f>
        <v>6</v>
      </c>
      <c r="U17" s="990"/>
      <c r="V17" s="989"/>
      <c r="W17" s="989"/>
      <c r="X17" s="1002"/>
      <c r="Y17" s="1005">
        <f>+X16</f>
        <v>5</v>
      </c>
      <c r="Z17" s="990"/>
      <c r="AA17" s="989"/>
      <c r="AB17" s="989"/>
      <c r="AC17" s="1002"/>
      <c r="AD17" s="1005">
        <f>+AC16</f>
        <v>5</v>
      </c>
      <c r="AE17" s="990"/>
      <c r="AF17" s="989"/>
      <c r="AG17" s="989"/>
      <c r="AH17" s="1002"/>
      <c r="AI17" s="1005">
        <f>+AH16</f>
        <v>5</v>
      </c>
      <c r="AJ17" s="990"/>
      <c r="AK17" s="989"/>
      <c r="AL17" s="989"/>
      <c r="AM17" s="1002"/>
      <c r="AN17" s="1005">
        <f>+AM16</f>
        <v>6</v>
      </c>
      <c r="AO17" s="990"/>
      <c r="AP17" s="989"/>
      <c r="AQ17" s="989"/>
      <c r="AR17" s="1002"/>
      <c r="AS17" s="1005">
        <f>+AR16</f>
        <v>5</v>
      </c>
      <c r="AT17" s="990"/>
      <c r="AU17" s="989"/>
      <c r="AV17" s="989"/>
      <c r="AW17" s="1002"/>
      <c r="AX17" s="1005">
        <f>+AW16</f>
        <v>5</v>
      </c>
      <c r="AY17" s="990"/>
      <c r="AZ17" s="989"/>
      <c r="BA17" s="989"/>
      <c r="BB17" s="1002"/>
      <c r="BC17" s="1005">
        <f>+BB16</f>
        <v>5</v>
      </c>
      <c r="BD17" s="990"/>
      <c r="BE17" s="989"/>
      <c r="BF17" s="989"/>
      <c r="BG17" s="1002"/>
      <c r="BH17" s="1005">
        <f>+BG16</f>
        <v>5</v>
      </c>
      <c r="BI17" s="990"/>
      <c r="BJ17" s="309"/>
      <c r="BK17" s="309"/>
      <c r="BL17" s="309"/>
      <c r="BM17" s="309"/>
      <c r="BN17" s="309"/>
      <c r="BO17" s="309"/>
      <c r="BP17" s="1004"/>
      <c r="BQ17" s="1006">
        <f>+BP16</f>
        <v>6</v>
      </c>
      <c r="BR17" s="875"/>
      <c r="BS17" s="884" t="str">
        <f>IF(BP17&gt;=BQ17,"/",IF(BP17&lt;BQ17,"X"))</f>
        <v>X</v>
      </c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5"/>
      <c r="HT17" s="125"/>
      <c r="HU17" s="125"/>
      <c r="HV17" s="125"/>
      <c r="HW17" s="125"/>
      <c r="HX17" s="125"/>
      <c r="HY17" s="125"/>
      <c r="HZ17" s="125"/>
      <c r="IA17" s="125"/>
      <c r="IB17" s="125"/>
      <c r="IC17" s="125"/>
      <c r="ID17" s="125"/>
      <c r="IE17" s="125"/>
      <c r="IF17" s="125"/>
      <c r="IG17" s="125"/>
      <c r="IH17" s="125"/>
      <c r="II17" s="125"/>
      <c r="IJ17" s="125"/>
      <c r="IK17" s="125"/>
      <c r="IL17" s="125"/>
      <c r="IM17" s="125"/>
      <c r="IN17" s="125"/>
      <c r="IO17" s="125"/>
      <c r="IP17" s="125"/>
      <c r="IQ17" s="125"/>
    </row>
    <row r="18" spans="1:251" ht="72.75" customHeight="1">
      <c r="A18" s="882"/>
      <c r="B18" s="1001" t="s">
        <v>503</v>
      </c>
      <c r="C18" s="824" t="s">
        <v>40</v>
      </c>
      <c r="D18" s="872" t="s">
        <v>489</v>
      </c>
      <c r="E18" s="885" t="s">
        <v>64</v>
      </c>
      <c r="F18" s="516" t="s">
        <v>39</v>
      </c>
      <c r="G18" s="516"/>
      <c r="H18" s="886" t="e">
        <f>+'[2]3.ผลงานคณะ'!H53</f>
        <v>#REF!</v>
      </c>
      <c r="I18" s="1002">
        <f>+'[2]3.ผลงานคณะ'!I53</f>
        <v>6</v>
      </c>
      <c r="J18" s="826">
        <f>+'[2]3.ผลงานคณะ'!J53</f>
        <v>5</v>
      </c>
      <c r="K18" s="990" t="str">
        <f t="shared" si="0"/>
        <v>ดีมาก</v>
      </c>
      <c r="L18" s="989">
        <f>+'[2]3.ผลงานคณะ'!L53</f>
        <v>5</v>
      </c>
      <c r="M18" s="989" t="e">
        <f>+'[2]3.ผลงานคณะ'!M53</f>
        <v>#REF!</v>
      </c>
      <c r="N18" s="1002">
        <f>+'[2]3.ผลงานคณะ'!N53</f>
        <v>3</v>
      </c>
      <c r="O18" s="826">
        <f>+'[2]3.ผลงานคณะ'!O53</f>
        <v>3</v>
      </c>
      <c r="P18" s="990" t="str">
        <f t="shared" si="1"/>
        <v>พอใช้</v>
      </c>
      <c r="Q18" s="989">
        <f>+'[2]3.ผลงานคณะ'!Q53</f>
        <v>6</v>
      </c>
      <c r="R18" s="989" t="e">
        <f>+'[2]3.ผลงานคณะ'!R53</f>
        <v>#REF!</v>
      </c>
      <c r="S18" s="1002">
        <f>+'[2]3.ผลงานคณะ'!S53</f>
        <v>3</v>
      </c>
      <c r="T18" s="826">
        <f>+'[2]3.ผลงานคณะ'!T53</f>
        <v>3</v>
      </c>
      <c r="U18" s="990" t="str">
        <f t="shared" si="2"/>
        <v>พอใช้</v>
      </c>
      <c r="V18" s="989">
        <f>+'[2]3.ผลงานคณะ'!V53</f>
        <v>6</v>
      </c>
      <c r="W18" s="989" t="e">
        <f>+'[2]3.ผลงานคณะ'!W53</f>
        <v>#REF!</v>
      </c>
      <c r="X18" s="1002">
        <f>+'[2]3.ผลงานคณะ'!X53</f>
        <v>3</v>
      </c>
      <c r="Y18" s="826">
        <f>+'[2]3.ผลงานคณะ'!Y53</f>
        <v>3</v>
      </c>
      <c r="Z18" s="990" t="str">
        <f t="shared" si="3"/>
        <v>พอใช้</v>
      </c>
      <c r="AA18" s="989">
        <f>+'[2]3.ผลงานคณะ'!AA53</f>
        <v>6</v>
      </c>
      <c r="AB18" s="989" t="e">
        <f>+'[2]3.ผลงานคณะ'!AB53</f>
        <v>#REF!</v>
      </c>
      <c r="AC18" s="1002">
        <f>+'[2]3.ผลงานคณะ'!AC53</f>
        <v>6</v>
      </c>
      <c r="AD18" s="826">
        <f>+'[2]3.ผลงานคณะ'!AD53</f>
        <v>5</v>
      </c>
      <c r="AE18" s="990" t="str">
        <f t="shared" si="4"/>
        <v>ดีมาก</v>
      </c>
      <c r="AF18" s="989">
        <f>+'[2]3.ผลงานคณะ'!AF53</f>
        <v>4</v>
      </c>
      <c r="AG18" s="989" t="e">
        <f>+'[2]3.ผลงานคณะ'!AG53</f>
        <v>#REF!</v>
      </c>
      <c r="AH18" s="1002">
        <f>+'[2]3.ผลงานคณะ'!AH53</f>
        <v>6</v>
      </c>
      <c r="AI18" s="826">
        <f>+'[2]3.ผลงานคณะ'!AI53</f>
        <v>5</v>
      </c>
      <c r="AJ18" s="990" t="str">
        <f t="shared" si="5"/>
        <v>ดีมาก</v>
      </c>
      <c r="AK18" s="989">
        <f>+'[2]3.ผลงานคณะ'!AK53</f>
        <v>5</v>
      </c>
      <c r="AL18" s="989" t="e">
        <f>+'[2]3.ผลงานคณะ'!AL53</f>
        <v>#REF!</v>
      </c>
      <c r="AM18" s="1002">
        <f>+'[2]3.ผลงานคณะ'!AM53</f>
        <v>6</v>
      </c>
      <c r="AN18" s="826">
        <f>+'[2]3.ผลงานคณะ'!AN53</f>
        <v>5</v>
      </c>
      <c r="AO18" s="990" t="str">
        <f t="shared" si="6"/>
        <v>ดีมาก</v>
      </c>
      <c r="AP18" s="989">
        <f>+'[2]3.ผลงานคณะ'!AP53</f>
        <v>4</v>
      </c>
      <c r="AQ18" s="989" t="e">
        <f>+'[2]3.ผลงานคณะ'!AQ53</f>
        <v>#REF!</v>
      </c>
      <c r="AR18" s="1002">
        <f>+'[2]3.ผลงานคณะ'!AR53</f>
        <v>3</v>
      </c>
      <c r="AS18" s="826">
        <f>+'[2]3.ผลงานคณะ'!AS53</f>
        <v>3</v>
      </c>
      <c r="AT18" s="990" t="str">
        <f t="shared" si="7"/>
        <v>พอใช้</v>
      </c>
      <c r="AU18" s="989">
        <f>+'[2]3.ผลงานคณะ'!AU53</f>
        <v>5</v>
      </c>
      <c r="AV18" s="989" t="e">
        <f>+'[2]3.ผลงานคณะ'!AV53</f>
        <v>#REF!</v>
      </c>
      <c r="AW18" s="1002">
        <f>+'[2]3.ผลงานคณะ'!AW53</f>
        <v>2</v>
      </c>
      <c r="AX18" s="826">
        <f>+'[2]3.ผลงานคณะ'!AX53</f>
        <v>2</v>
      </c>
      <c r="AY18" s="990" t="str">
        <f t="shared" si="8"/>
        <v>ต้องปรับปรุง</v>
      </c>
      <c r="AZ18" s="989">
        <f>+'[2]3.ผลงานคณะ'!AZ53</f>
        <v>6</v>
      </c>
      <c r="BA18" s="989" t="e">
        <f>+'[2]3.ผลงานคณะ'!BA53</f>
        <v>#REF!</v>
      </c>
      <c r="BB18" s="1002">
        <f>+'[2]3.ผลงานคณะ'!BB53</f>
        <v>3</v>
      </c>
      <c r="BC18" s="826">
        <f>+'[2]3.ผลงานคณะ'!BC53</f>
        <v>3</v>
      </c>
      <c r="BD18" s="990" t="str">
        <f t="shared" si="9"/>
        <v>พอใช้</v>
      </c>
      <c r="BE18" s="989">
        <f>+'[2]3.ผลงานคณะ'!BE53</f>
        <v>6</v>
      </c>
      <c r="BF18" s="989" t="e">
        <f>+'[2]3.ผลงานคณะ'!BF53</f>
        <v>#REF!</v>
      </c>
      <c r="BG18" s="1002">
        <f>+'[2]3.ผลงานคณะ'!BG53</f>
        <v>1</v>
      </c>
      <c r="BH18" s="826">
        <f>+'[2]3.ผลงานคณะ'!BH53</f>
        <v>1</v>
      </c>
      <c r="BI18" s="990" t="str">
        <f t="shared" si="10"/>
        <v>ต้องปรับปรุงเร่งด่วน</v>
      </c>
      <c r="BJ18" s="309">
        <f>+'[3]1.เป้าหมาย'!B10</f>
        <v>0</v>
      </c>
      <c r="BK18" s="309">
        <f>+'4.1ผลงานสถาบัน'!BM44</f>
        <v>0</v>
      </c>
      <c r="BL18" s="1003">
        <v>6</v>
      </c>
      <c r="BM18" s="992">
        <v>5</v>
      </c>
      <c r="BN18" s="992" t="s">
        <v>303</v>
      </c>
      <c r="BO18" s="992" t="s">
        <v>303</v>
      </c>
      <c r="BP18" s="1004">
        <f>+'4.1ผลงานสถาบัน'!BN44</f>
        <v>6</v>
      </c>
      <c r="BQ18" s="994">
        <f>+'4.1ผลงานสถาบัน'!BO44</f>
        <v>5</v>
      </c>
      <c r="BR18" s="875" t="str">
        <f t="shared" si="12"/>
        <v>ดีมาก</v>
      </c>
      <c r="BS18" s="897" t="str">
        <f>IF(BP18&gt;=BJ18,"/",IF(BP18&lt;BJ18,"X"))</f>
        <v>/</v>
      </c>
    </row>
    <row r="19" spans="1:251" ht="28.5" hidden="1" customHeight="1">
      <c r="A19" s="882"/>
      <c r="B19" s="891"/>
      <c r="C19" s="824"/>
      <c r="D19" s="872"/>
      <c r="E19" s="885"/>
      <c r="F19" s="516"/>
      <c r="G19" s="516"/>
      <c r="H19" s="886"/>
      <c r="I19" s="1002"/>
      <c r="J19" s="1005">
        <f>+I18</f>
        <v>6</v>
      </c>
      <c r="K19" s="990"/>
      <c r="L19" s="989"/>
      <c r="M19" s="989"/>
      <c r="N19" s="1002"/>
      <c r="O19" s="1005">
        <f>+N18</f>
        <v>3</v>
      </c>
      <c r="P19" s="990"/>
      <c r="Q19" s="989"/>
      <c r="R19" s="989"/>
      <c r="S19" s="1002"/>
      <c r="T19" s="1005">
        <f>+S18</f>
        <v>3</v>
      </c>
      <c r="U19" s="990"/>
      <c r="V19" s="989"/>
      <c r="W19" s="989"/>
      <c r="X19" s="1002"/>
      <c r="Y19" s="1005">
        <f>+X18</f>
        <v>3</v>
      </c>
      <c r="Z19" s="990"/>
      <c r="AA19" s="989"/>
      <c r="AB19" s="989"/>
      <c r="AC19" s="1002"/>
      <c r="AD19" s="1005">
        <f>+AC18</f>
        <v>6</v>
      </c>
      <c r="AE19" s="990"/>
      <c r="AF19" s="989"/>
      <c r="AG19" s="989"/>
      <c r="AH19" s="1002"/>
      <c r="AI19" s="1005">
        <f>+AH18</f>
        <v>6</v>
      </c>
      <c r="AJ19" s="990"/>
      <c r="AK19" s="989"/>
      <c r="AL19" s="989"/>
      <c r="AM19" s="1002"/>
      <c r="AN19" s="1005">
        <f>+AM18</f>
        <v>6</v>
      </c>
      <c r="AO19" s="990"/>
      <c r="AP19" s="989"/>
      <c r="AQ19" s="989"/>
      <c r="AR19" s="1002"/>
      <c r="AS19" s="1005">
        <f>+AR18</f>
        <v>3</v>
      </c>
      <c r="AT19" s="990"/>
      <c r="AU19" s="989"/>
      <c r="AV19" s="989"/>
      <c r="AW19" s="1002"/>
      <c r="AX19" s="1005">
        <f>+AW18</f>
        <v>2</v>
      </c>
      <c r="AY19" s="990"/>
      <c r="AZ19" s="989"/>
      <c r="BA19" s="989"/>
      <c r="BB19" s="1002"/>
      <c r="BC19" s="1005">
        <f>+BB18</f>
        <v>3</v>
      </c>
      <c r="BD19" s="990"/>
      <c r="BE19" s="989"/>
      <c r="BF19" s="989"/>
      <c r="BG19" s="1002"/>
      <c r="BH19" s="1005">
        <f>+BG18</f>
        <v>1</v>
      </c>
      <c r="BI19" s="990"/>
      <c r="BJ19" s="309"/>
      <c r="BK19" s="309"/>
      <c r="BL19" s="309"/>
      <c r="BM19" s="309"/>
      <c r="BN19" s="309"/>
      <c r="BO19" s="309"/>
      <c r="BP19" s="1004"/>
      <c r="BQ19" s="1006">
        <f>+BP18</f>
        <v>6</v>
      </c>
      <c r="BR19" s="875"/>
      <c r="BS19" s="875"/>
    </row>
    <row r="20" spans="1:251" s="115" customFormat="1" ht="21.75" customHeight="1">
      <c r="A20" s="859" t="s">
        <v>42</v>
      </c>
      <c r="B20" s="898" t="str">
        <f>+A20</f>
        <v>2. การวิจัย</v>
      </c>
      <c r="C20" s="517"/>
      <c r="D20" s="899"/>
      <c r="E20" s="900"/>
      <c r="F20" s="519"/>
      <c r="G20" s="519"/>
      <c r="H20" s="901"/>
      <c r="I20" s="1007"/>
      <c r="J20" s="1007"/>
      <c r="K20" s="1008"/>
      <c r="L20" s="1007"/>
      <c r="M20" s="1007"/>
      <c r="N20" s="1007"/>
      <c r="O20" s="1007"/>
      <c r="P20" s="1008"/>
      <c r="Q20" s="1007"/>
      <c r="R20" s="1007"/>
      <c r="S20" s="1007"/>
      <c r="T20" s="1007"/>
      <c r="U20" s="1008"/>
      <c r="V20" s="1007"/>
      <c r="W20" s="1007"/>
      <c r="X20" s="1007"/>
      <c r="Y20" s="1007"/>
      <c r="Z20" s="1008"/>
      <c r="AA20" s="1007"/>
      <c r="AB20" s="1007"/>
      <c r="AC20" s="1007"/>
      <c r="AD20" s="1007"/>
      <c r="AE20" s="1008"/>
      <c r="AF20" s="1007"/>
      <c r="AG20" s="1007"/>
      <c r="AH20" s="1007"/>
      <c r="AI20" s="1007"/>
      <c r="AJ20" s="1008"/>
      <c r="AK20" s="1007"/>
      <c r="AL20" s="1007"/>
      <c r="AM20" s="1007"/>
      <c r="AN20" s="1007"/>
      <c r="AO20" s="1008"/>
      <c r="AP20" s="1007"/>
      <c r="AQ20" s="1007"/>
      <c r="AR20" s="1007"/>
      <c r="AS20" s="1007"/>
      <c r="AT20" s="1008"/>
      <c r="AU20" s="1007"/>
      <c r="AV20" s="1007"/>
      <c r="AW20" s="1007"/>
      <c r="AX20" s="1007"/>
      <c r="AY20" s="1008"/>
      <c r="AZ20" s="1007"/>
      <c r="BA20" s="1007"/>
      <c r="BB20" s="1007"/>
      <c r="BC20" s="1007"/>
      <c r="BD20" s="1008"/>
      <c r="BE20" s="1007"/>
      <c r="BF20" s="1007"/>
      <c r="BG20" s="1007"/>
      <c r="BH20" s="1007"/>
      <c r="BI20" s="1008"/>
      <c r="BJ20" s="532"/>
      <c r="BK20" s="532"/>
      <c r="BL20" s="1009"/>
      <c r="BM20" s="1010">
        <v>4.37</v>
      </c>
      <c r="BN20" s="1010"/>
      <c r="BO20" s="1010"/>
      <c r="BP20" s="1011"/>
      <c r="BQ20" s="1012" t="e">
        <f>+SUM(BQ21,BQ23,BQ25)/3</f>
        <v>#DIV/0!</v>
      </c>
      <c r="BR20" s="870" t="e">
        <f t="shared" si="12"/>
        <v>#DIV/0!</v>
      </c>
      <c r="BS20" s="870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</row>
    <row r="21" spans="1:251" s="115" customFormat="1" ht="46.5">
      <c r="A21" s="871"/>
      <c r="B21" s="515" t="s">
        <v>492</v>
      </c>
      <c r="C21" s="905" t="s">
        <v>43</v>
      </c>
      <c r="D21" s="872" t="s">
        <v>489</v>
      </c>
      <c r="E21" s="885" t="s">
        <v>64</v>
      </c>
      <c r="F21" s="516" t="s">
        <v>39</v>
      </c>
      <c r="G21" s="516"/>
      <c r="H21" s="886" t="e">
        <f>+'[2]3.ผลงานคณะ'!H66</f>
        <v>#REF!</v>
      </c>
      <c r="I21" s="1002">
        <f>+'[2]3.ผลงานคณะ'!I66</f>
        <v>6</v>
      </c>
      <c r="J21" s="826">
        <f>+'[2]3.ผลงานคณะ'!J66</f>
        <v>5</v>
      </c>
      <c r="K21" s="990" t="str">
        <f>IF(J21&lt;1.51,"ต้องปรับปรุงเร่งด่วน",IF(J21&lt;2.51,"ต้องปรับปรุง",IF(J21&lt;3.51,"พอใช้",IF(J21&lt;4.51,"ดี",IF(J21&gt;=4.51,"ดีมาก")))))</f>
        <v>ดีมาก</v>
      </c>
      <c r="L21" s="989">
        <f>+'[2]3.ผลงานคณะ'!L66</f>
        <v>5</v>
      </c>
      <c r="M21" s="989" t="e">
        <f>+'[2]3.ผลงานคณะ'!M66</f>
        <v>#REF!</v>
      </c>
      <c r="N21" s="1002">
        <f>+'[2]3.ผลงานคณะ'!N66</f>
        <v>5</v>
      </c>
      <c r="O21" s="826">
        <f>+'[2]3.ผลงานคณะ'!O66</f>
        <v>4</v>
      </c>
      <c r="P21" s="990" t="str">
        <f>IF(O21&lt;1.51,"ต้องปรับปรุงเร่งด่วน",IF(O21&lt;2.51,"ต้องปรับปรุง",IF(O21&lt;3.51,"พอใช้",IF(O21&lt;4.51,"ดี",IF(O21&gt;=4.51,"ดีมาก")))))</f>
        <v>ดี</v>
      </c>
      <c r="Q21" s="989">
        <f>+'[2]3.ผลงานคณะ'!Q66</f>
        <v>5</v>
      </c>
      <c r="R21" s="989" t="e">
        <f>+'[2]3.ผลงานคณะ'!R66</f>
        <v>#REF!</v>
      </c>
      <c r="S21" s="1002">
        <f>+'[2]3.ผลงานคณะ'!S66</f>
        <v>4</v>
      </c>
      <c r="T21" s="826">
        <f>+'[2]3.ผลงานคณะ'!T66</f>
        <v>3</v>
      </c>
      <c r="U21" s="990" t="str">
        <f>IF(T21&lt;1.51,"ต้องปรับปรุงเร่งด่วน",IF(T21&lt;2.51,"ต้องปรับปรุง",IF(T21&lt;3.51,"พอใช้",IF(T21&lt;4.51,"ดี",IF(T21&gt;=4.51,"ดีมาก")))))</f>
        <v>พอใช้</v>
      </c>
      <c r="V21" s="989">
        <f>+'[2]3.ผลงานคณะ'!V66</f>
        <v>6</v>
      </c>
      <c r="W21" s="989" t="e">
        <f>+'[2]3.ผลงานคณะ'!W66</f>
        <v>#REF!</v>
      </c>
      <c r="X21" s="1002">
        <f>+'[2]3.ผลงานคณะ'!X66</f>
        <v>6</v>
      </c>
      <c r="Y21" s="826">
        <f>+'[2]3.ผลงานคณะ'!Y66</f>
        <v>5</v>
      </c>
      <c r="Z21" s="990" t="str">
        <f>IF(Y21&lt;1.51,"ต้องปรับปรุงเร่งด่วน",IF(Y21&lt;2.51,"ต้องปรับปรุง",IF(Y21&lt;3.51,"พอใช้",IF(Y21&lt;4.51,"ดี",IF(Y21&gt;=4.51,"ดีมาก")))))</f>
        <v>ดีมาก</v>
      </c>
      <c r="AA21" s="989">
        <f>+'[2]3.ผลงานคณะ'!AA66</f>
        <v>6</v>
      </c>
      <c r="AB21" s="989" t="e">
        <f>+'[2]3.ผลงานคณะ'!AB66</f>
        <v>#REF!</v>
      </c>
      <c r="AC21" s="1002">
        <f>+'[2]3.ผลงานคณะ'!AC66</f>
        <v>6</v>
      </c>
      <c r="AD21" s="826">
        <f>+'[2]3.ผลงานคณะ'!AD66</f>
        <v>5</v>
      </c>
      <c r="AE21" s="990" t="str">
        <f>IF(AD21&lt;1.51,"ต้องปรับปรุงเร่งด่วน",IF(AD21&lt;2.51,"ต้องปรับปรุง",IF(AD21&lt;3.51,"พอใช้",IF(AD21&lt;4.51,"ดี",IF(AD21&gt;=4.51,"ดีมาก")))))</f>
        <v>ดีมาก</v>
      </c>
      <c r="AF21" s="989">
        <f>+'[2]3.ผลงานคณะ'!AF66</f>
        <v>6</v>
      </c>
      <c r="AG21" s="989" t="e">
        <f>+'[2]3.ผลงานคณะ'!AG66</f>
        <v>#REF!</v>
      </c>
      <c r="AH21" s="1002">
        <f>+'[2]3.ผลงานคณะ'!AH66</f>
        <v>6</v>
      </c>
      <c r="AI21" s="826">
        <f>+'[2]3.ผลงานคณะ'!AI66</f>
        <v>5</v>
      </c>
      <c r="AJ21" s="990" t="str">
        <f>IF(AI21&lt;1.51,"ต้องปรับปรุงเร่งด่วน",IF(AI21&lt;2.51,"ต้องปรับปรุง",IF(AI21&lt;3.51,"พอใช้",IF(AI21&lt;4.51,"ดี",IF(AI21&gt;=4.51,"ดีมาก")))))</f>
        <v>ดีมาก</v>
      </c>
      <c r="AK21" s="989">
        <f>+'[2]3.ผลงานคณะ'!AK66</f>
        <v>5</v>
      </c>
      <c r="AL21" s="989" t="e">
        <f>+'[2]3.ผลงานคณะ'!AL66</f>
        <v>#REF!</v>
      </c>
      <c r="AM21" s="1002">
        <f>+'[2]3.ผลงานคณะ'!AM66</f>
        <v>6</v>
      </c>
      <c r="AN21" s="826">
        <f>+'[2]3.ผลงานคณะ'!AN66</f>
        <v>5</v>
      </c>
      <c r="AO21" s="990" t="str">
        <f>IF(AN21&lt;1.51,"ต้องปรับปรุงเร่งด่วน",IF(AN21&lt;2.51,"ต้องปรับปรุง",IF(AN21&lt;3.51,"พอใช้",IF(AN21&lt;4.51,"ดี",IF(AN21&gt;=4.51,"ดีมาก")))))</f>
        <v>ดีมาก</v>
      </c>
      <c r="AP21" s="989">
        <f>+'[2]3.ผลงานคณะ'!AP66</f>
        <v>5</v>
      </c>
      <c r="AQ21" s="989" t="e">
        <f>+'[2]3.ผลงานคณะ'!AQ66</f>
        <v>#REF!</v>
      </c>
      <c r="AR21" s="1002">
        <f>+'[2]3.ผลงานคณะ'!AR66</f>
        <v>5</v>
      </c>
      <c r="AS21" s="826">
        <f>+'[2]3.ผลงานคณะ'!AS66</f>
        <v>4</v>
      </c>
      <c r="AT21" s="990" t="str">
        <f>IF(AS21&lt;1.51,"ต้องปรับปรุงเร่งด่วน",IF(AS21&lt;2.51,"ต้องปรับปรุง",IF(AS21&lt;3.51,"พอใช้",IF(AS21&lt;4.51,"ดี",IF(AS21&gt;=4.51,"ดีมาก")))))</f>
        <v>ดี</v>
      </c>
      <c r="AU21" s="989">
        <f>+'[2]3.ผลงานคณะ'!AU66</f>
        <v>6</v>
      </c>
      <c r="AV21" s="989" t="e">
        <f>+'[2]3.ผลงานคณะ'!AV66</f>
        <v>#REF!</v>
      </c>
      <c r="AW21" s="1002">
        <f>+'[2]3.ผลงานคณะ'!AW66</f>
        <v>5</v>
      </c>
      <c r="AX21" s="826">
        <f>+'[2]3.ผลงานคณะ'!AX66</f>
        <v>4</v>
      </c>
      <c r="AY21" s="990" t="str">
        <f>IF(AX21&lt;1.51,"ต้องปรับปรุงเร่งด่วน",IF(AX21&lt;2.51,"ต้องปรับปรุง",IF(AX21&lt;3.51,"พอใช้",IF(AX21&lt;4.51,"ดี",IF(AX21&gt;=4.51,"ดีมาก")))))</f>
        <v>ดี</v>
      </c>
      <c r="AZ21" s="989">
        <f>+'[2]3.ผลงานคณะ'!AZ66</f>
        <v>4</v>
      </c>
      <c r="BA21" s="989" t="e">
        <f>+'[2]3.ผลงานคณะ'!BA66</f>
        <v>#REF!</v>
      </c>
      <c r="BB21" s="1002">
        <f>+'[2]3.ผลงานคณะ'!BB66</f>
        <v>3</v>
      </c>
      <c r="BC21" s="826">
        <f>+'[2]3.ผลงานคณะ'!BC66</f>
        <v>3</v>
      </c>
      <c r="BD21" s="990" t="str">
        <f>IF(BC21&lt;1.51,"ต้องปรับปรุงเร่งด่วน",IF(BC21&lt;2.51,"ต้องปรับปรุง",IF(BC21&lt;3.51,"พอใช้",IF(BC21&lt;4.51,"ดี",IF(BC21&gt;=4.51,"ดีมาก")))))</f>
        <v>พอใช้</v>
      </c>
      <c r="BE21" s="989">
        <f>+'[2]3.ผลงานคณะ'!BE66</f>
        <v>6</v>
      </c>
      <c r="BF21" s="989" t="e">
        <f>+'[2]3.ผลงานคณะ'!BF66</f>
        <v>#REF!</v>
      </c>
      <c r="BG21" s="1002">
        <f>+'[2]3.ผลงานคณะ'!BG66</f>
        <v>5</v>
      </c>
      <c r="BH21" s="826">
        <f>+'[2]3.ผลงานคณะ'!BH66</f>
        <v>4</v>
      </c>
      <c r="BI21" s="990" t="str">
        <f>IF(BH21&lt;1.51,"ต้องปรับปรุงเร่งด่วน",IF(BH21&lt;2.51,"ต้องปรับปรุง",IF(BH21&lt;3.51,"พอใช้",IF(BH21&lt;4.51,"ดี",IF(BH21&gt;=4.51,"ดีมาก")))))</f>
        <v>ดี</v>
      </c>
      <c r="BJ21" s="309">
        <f>+'[3]1.เป้าหมาย'!B12</f>
        <v>0</v>
      </c>
      <c r="BK21" s="309">
        <f>+'4.1ผลงานสถาบัน'!BM57</f>
        <v>0</v>
      </c>
      <c r="BL21" s="1003">
        <v>6</v>
      </c>
      <c r="BM21" s="992">
        <v>5</v>
      </c>
      <c r="BN21" s="992" t="s">
        <v>303</v>
      </c>
      <c r="BO21" s="992" t="s">
        <v>303</v>
      </c>
      <c r="BP21" s="1004">
        <f>+'4.1ผลงานสถาบัน'!BN57</f>
        <v>6</v>
      </c>
      <c r="BQ21" s="994">
        <f>+'4.1ผลงานสถาบัน'!BO57</f>
        <v>5</v>
      </c>
      <c r="BR21" s="875" t="str">
        <f t="shared" si="12"/>
        <v>ดีมาก</v>
      </c>
      <c r="BS21" s="880" t="str">
        <f>IF(BP21&gt;=BJ21,"/",IF(BP21&lt;BJ21,"X"))</f>
        <v>/</v>
      </c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</row>
    <row r="22" spans="1:251" s="115" customFormat="1" ht="23.25" hidden="1" customHeight="1">
      <c r="A22" s="871"/>
      <c r="B22" s="515"/>
      <c r="C22" s="905"/>
      <c r="D22" s="872"/>
      <c r="E22" s="885"/>
      <c r="F22" s="516"/>
      <c r="G22" s="516"/>
      <c r="H22" s="886"/>
      <c r="I22" s="1002"/>
      <c r="J22" s="1005">
        <f>+I21</f>
        <v>6</v>
      </c>
      <c r="K22" s="990"/>
      <c r="L22" s="989"/>
      <c r="M22" s="989"/>
      <c r="N22" s="1002"/>
      <c r="O22" s="1005">
        <f>+N21</f>
        <v>5</v>
      </c>
      <c r="P22" s="990"/>
      <c r="Q22" s="989"/>
      <c r="R22" s="989"/>
      <c r="S22" s="1002"/>
      <c r="T22" s="1005">
        <f>+S21</f>
        <v>4</v>
      </c>
      <c r="U22" s="990"/>
      <c r="V22" s="989"/>
      <c r="W22" s="989"/>
      <c r="X22" s="1002"/>
      <c r="Y22" s="1005">
        <f>+X21</f>
        <v>6</v>
      </c>
      <c r="Z22" s="990"/>
      <c r="AA22" s="989"/>
      <c r="AB22" s="989"/>
      <c r="AC22" s="1002"/>
      <c r="AD22" s="1005">
        <f>+AC21</f>
        <v>6</v>
      </c>
      <c r="AE22" s="990"/>
      <c r="AF22" s="989"/>
      <c r="AG22" s="989"/>
      <c r="AH22" s="1002"/>
      <c r="AI22" s="1005">
        <f>+AH21</f>
        <v>6</v>
      </c>
      <c r="AJ22" s="990"/>
      <c r="AK22" s="989"/>
      <c r="AL22" s="989"/>
      <c r="AM22" s="1002"/>
      <c r="AN22" s="1005">
        <f>+AM21</f>
        <v>6</v>
      </c>
      <c r="AO22" s="990"/>
      <c r="AP22" s="989"/>
      <c r="AQ22" s="989"/>
      <c r="AR22" s="1002"/>
      <c r="AS22" s="1005">
        <f>+AR21</f>
        <v>5</v>
      </c>
      <c r="AT22" s="990"/>
      <c r="AU22" s="989"/>
      <c r="AV22" s="989"/>
      <c r="AW22" s="1002"/>
      <c r="AX22" s="1005">
        <f>+AW21</f>
        <v>5</v>
      </c>
      <c r="AY22" s="990"/>
      <c r="AZ22" s="989"/>
      <c r="BA22" s="989"/>
      <c r="BB22" s="1002"/>
      <c r="BC22" s="1005">
        <f>+BB21</f>
        <v>3</v>
      </c>
      <c r="BD22" s="990"/>
      <c r="BE22" s="989"/>
      <c r="BF22" s="989"/>
      <c r="BG22" s="1002"/>
      <c r="BH22" s="1005">
        <f>+BG21</f>
        <v>5</v>
      </c>
      <c r="BI22" s="990"/>
      <c r="BJ22" s="309"/>
      <c r="BK22" s="309"/>
      <c r="BL22" s="309"/>
      <c r="BM22" s="309"/>
      <c r="BN22" s="309"/>
      <c r="BO22" s="309"/>
      <c r="BP22" s="1004"/>
      <c r="BQ22" s="1006">
        <f>+BP21</f>
        <v>6</v>
      </c>
      <c r="BR22" s="875"/>
      <c r="BS22" s="875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</row>
    <row r="23" spans="1:251" s="115" customFormat="1" ht="31.5" customHeight="1">
      <c r="A23" s="871"/>
      <c r="B23" s="515" t="s">
        <v>493</v>
      </c>
      <c r="C23" s="824" t="s">
        <v>494</v>
      </c>
      <c r="D23" s="872" t="s">
        <v>489</v>
      </c>
      <c r="E23" s="516" t="s">
        <v>63</v>
      </c>
      <c r="F23" s="516" t="s">
        <v>23</v>
      </c>
      <c r="G23" s="516"/>
      <c r="H23" s="906">
        <f>+'4.1ผลงานสถาบัน'!F68</f>
        <v>0</v>
      </c>
      <c r="I23" s="1013" t="e">
        <f>+'4.1ผลงานสถาบัน'!G68</f>
        <v>#DIV/0!</v>
      </c>
      <c r="J23" s="1014" t="e">
        <f>+'4.1ผลงานสถาบัน'!H68</f>
        <v>#DIV/0!</v>
      </c>
      <c r="K23" s="990" t="e">
        <f>IF(J23&lt;1.51,"ต้องปรับปรุงเร่งด่วน",IF(J23&lt;2.51,"ต้องปรับปรุง",IF(J23&lt;3.51,"พอใช้",IF(J23&lt;4.51,"ดี",IF(J23&gt;=4.51,"ดีมาก")))))</f>
        <v>#DIV/0!</v>
      </c>
      <c r="L23" s="1013">
        <f>+'4.1ผลงานสถาบัน'!J68</f>
        <v>103300</v>
      </c>
      <c r="M23" s="1013">
        <f>+'4.1ผลงานสถาบัน'!K68</f>
        <v>5009850</v>
      </c>
      <c r="N23" s="1013">
        <f>+'4.1ผลงานสถาบัน'!L68</f>
        <v>5009850</v>
      </c>
      <c r="O23" s="1014">
        <f>+'4.1ผลงานสถาบัน'!Q68</f>
        <v>5</v>
      </c>
      <c r="P23" s="990" t="str">
        <f>IF(O23&lt;1.51,"ต้องปรับปรุงเร่งด่วน",IF(O23&lt;2.51,"ต้องปรับปรุง",IF(O23&lt;3.51,"พอใช้",IF(O23&lt;4.51,"ดี",IF(O23&gt;=4.51,"ดีมาก")))))</f>
        <v>ดีมาก</v>
      </c>
      <c r="Q23" s="1013">
        <f>+'4.1ผลงานสถาบัน'!S68</f>
        <v>50000</v>
      </c>
      <c r="R23" s="1013">
        <f>+'4.1ผลงานสถาบัน'!T68</f>
        <v>0</v>
      </c>
      <c r="S23" s="1013" t="e">
        <f>+'4.1ผลงานสถาบัน'!U68</f>
        <v>#DIV/0!</v>
      </c>
      <c r="T23" s="1014" t="e">
        <f>+'4.1ผลงานสถาบัน'!V68</f>
        <v>#DIV/0!</v>
      </c>
      <c r="U23" s="990" t="e">
        <f>IF(T23&lt;1.51,"ต้องปรับปรุงเร่งด่วน",IF(T23&lt;2.51,"ต้องปรับปรุง",IF(T23&lt;3.51,"พอใช้",IF(T23&lt;4.51,"ดี",IF(T23&gt;=4.51,"ดีมาก")))))</f>
        <v>#DIV/0!</v>
      </c>
      <c r="V23" s="1013">
        <f>+'4.1ผลงานสถาบัน'!X68</f>
        <v>60000</v>
      </c>
      <c r="W23" s="1013">
        <f>+'4.1ผลงานสถาบัน'!Y68</f>
        <v>0</v>
      </c>
      <c r="X23" s="1013" t="e">
        <f>+'4.1ผลงานสถาบัน'!Z68</f>
        <v>#DIV/0!</v>
      </c>
      <c r="Y23" s="1014" t="e">
        <f>+'4.1ผลงานสถาบัน'!AA68</f>
        <v>#DIV/0!</v>
      </c>
      <c r="Z23" s="990" t="e">
        <f>IF(Y23&lt;1.51,"ต้องปรับปรุงเร่งด่วน",IF(Y23&lt;2.51,"ต้องปรับปรุง",IF(Y23&lt;3.51,"พอใช้",IF(Y23&lt;4.51,"ดี",IF(Y23&gt;=4.51,"ดีมาก")))))</f>
        <v>#DIV/0!</v>
      </c>
      <c r="AA23" s="1013">
        <f>+'4.1ผลงานสถาบัน'!AC68</f>
        <v>86000</v>
      </c>
      <c r="AB23" s="1013">
        <f>+'4.1ผลงานสถาบัน'!AD68</f>
        <v>0</v>
      </c>
      <c r="AC23" s="1013" t="e">
        <f>+'4.1ผลงานสถาบัน'!AE68</f>
        <v>#DIV/0!</v>
      </c>
      <c r="AD23" s="1014" t="e">
        <f>+'4.1ผลงานสถาบัน'!AF68</f>
        <v>#DIV/0!</v>
      </c>
      <c r="AE23" s="990" t="e">
        <f>IF(AD23&lt;1.51,"ต้องปรับปรุงเร่งด่วน",IF(AD23&lt;2.51,"ต้องปรับปรุง",IF(AD23&lt;3.51,"พอใช้",IF(AD23&lt;4.51,"ดี",IF(AD23&gt;=4.51,"ดีมาก")))))</f>
        <v>#DIV/0!</v>
      </c>
      <c r="AF23" s="1013">
        <f>+'4.1ผลงานสถาบัน'!AH68</f>
        <v>180000</v>
      </c>
      <c r="AG23" s="1013">
        <f>+'4.1ผลงานสถาบัน'!AI68</f>
        <v>0</v>
      </c>
      <c r="AH23" s="1013" t="e">
        <f>+'4.1ผลงานสถาบัน'!AJ68</f>
        <v>#DIV/0!</v>
      </c>
      <c r="AI23" s="1014" t="e">
        <f>+'4.1ผลงานสถาบัน'!AK68</f>
        <v>#DIV/0!</v>
      </c>
      <c r="AJ23" s="990" t="e">
        <f>IF(AI23&lt;1.51,"ต้องปรับปรุงเร่งด่วน",IF(AI23&lt;2.51,"ต้องปรับปรุง",IF(AI23&lt;3.51,"พอใช้",IF(AI23&lt;4.51,"ดี",IF(AI23&gt;=4.51,"ดีมาก")))))</f>
        <v>#DIV/0!</v>
      </c>
      <c r="AK23" s="1013">
        <f>+'4.1ผลงานสถาบัน'!AM68</f>
        <v>15000</v>
      </c>
      <c r="AL23" s="1013">
        <f>+'4.1ผลงานสถาบัน'!AN68</f>
        <v>0</v>
      </c>
      <c r="AM23" s="1013" t="e">
        <f>+'4.1ผลงานสถาบัน'!AO68</f>
        <v>#DIV/0!</v>
      </c>
      <c r="AN23" s="1014" t="e">
        <f>+'4.1ผลงานสถาบัน'!AP68</f>
        <v>#DIV/0!</v>
      </c>
      <c r="AO23" s="990" t="e">
        <f>IF(AN23&lt;1.51,"ต้องปรับปรุงเร่งด่วน",IF(AN23&lt;2.51,"ต้องปรับปรุง",IF(AN23&lt;3.51,"พอใช้",IF(AN23&lt;4.51,"ดี",IF(AN23&gt;=4.51,"ดีมาก")))))</f>
        <v>#DIV/0!</v>
      </c>
      <c r="AP23" s="1013">
        <f>+'4.1ผลงานสถาบัน'!AR68</f>
        <v>25000</v>
      </c>
      <c r="AQ23" s="1013">
        <f>+'4.1ผลงานสถาบัน'!AS68</f>
        <v>0</v>
      </c>
      <c r="AR23" s="1013" t="e">
        <f>+'4.1ผลงานสถาบัน'!AT68</f>
        <v>#DIV/0!</v>
      </c>
      <c r="AS23" s="1014" t="e">
        <f>+'4.1ผลงานสถาบัน'!AU68</f>
        <v>#DIV/0!</v>
      </c>
      <c r="AT23" s="990" t="e">
        <f>IF(AS23&lt;1.51,"ต้องปรับปรุงเร่งด่วน",IF(AS23&lt;2.51,"ต้องปรับปรุง",IF(AS23&lt;3.51,"พอใช้",IF(AS23&lt;4.51,"ดี",IF(AS23&gt;=4.51,"ดีมาก")))))</f>
        <v>#DIV/0!</v>
      </c>
      <c r="AU23" s="1013">
        <f>+'4.1ผลงานสถาบัน'!AW68</f>
        <v>42000</v>
      </c>
      <c r="AV23" s="1013">
        <f>+'4.1ผลงานสถาบัน'!AX68</f>
        <v>0</v>
      </c>
      <c r="AW23" s="1013" t="e">
        <f>+'4.1ผลงานสถาบัน'!AY68</f>
        <v>#DIV/0!</v>
      </c>
      <c r="AX23" s="1014" t="e">
        <f>+'4.1ผลงานสถาบัน'!AZ68</f>
        <v>#DIV/0!</v>
      </c>
      <c r="AY23" s="990" t="e">
        <f>IF(AX23&lt;1.51,"ต้องปรับปรุงเร่งด่วน",IF(AX23&lt;2.51,"ต้องปรับปรุง",IF(AX23&lt;3.51,"พอใช้",IF(AX23&lt;4.51,"ดี",IF(AX23&gt;=4.51,"ดีมาก")))))</f>
        <v>#DIV/0!</v>
      </c>
      <c r="AZ23" s="1013">
        <f>+'4.1ผลงานสถาบัน'!BB68</f>
        <v>15000</v>
      </c>
      <c r="BA23" s="1013">
        <f>+'4.1ผลงานสถาบัน'!BC68</f>
        <v>0</v>
      </c>
      <c r="BB23" s="1013" t="e">
        <f>+'4.1ผลงานสถาบัน'!BD68</f>
        <v>#DIV/0!</v>
      </c>
      <c r="BC23" s="1014" t="e">
        <f>+'4.1ผลงานสถาบัน'!BE68</f>
        <v>#DIV/0!</v>
      </c>
      <c r="BD23" s="990" t="e">
        <f>IF(BC23&lt;1.51,"ต้องปรับปรุงเร่งด่วน",IF(BC23&lt;2.51,"ต้องปรับปรุง",IF(BC23&lt;3.51,"พอใช้",IF(BC23&lt;4.51,"ดี",IF(BC23&gt;=4.51,"ดีมาก")))))</f>
        <v>#DIV/0!</v>
      </c>
      <c r="BE23" s="1013">
        <f>+'4.1ผลงานสถาบัน'!BG68</f>
        <v>42722.05</v>
      </c>
      <c r="BF23" s="1013">
        <f>+'4.1ผลงานสถาบัน'!BH68</f>
        <v>0</v>
      </c>
      <c r="BG23" s="1013" t="e">
        <f>+'4.1ผลงานสถาบัน'!BI68</f>
        <v>#DIV/0!</v>
      </c>
      <c r="BH23" s="1014" t="e">
        <f>+'4.1ผลงานสถาบัน'!BJ68</f>
        <v>#DIV/0!</v>
      </c>
      <c r="BI23" s="990" t="e">
        <f>IF(BH23&lt;1.51,"ต้องปรับปรุงเร่งด่วน",IF(BH23&lt;2.51,"ต้องปรับปรุง",IF(BH23&lt;3.51,"พอใช้",IF(BH23&lt;4.51,"ดี",IF(BH23&gt;=4.51,"ดีมาก")))))</f>
        <v>#DIV/0!</v>
      </c>
      <c r="BJ23" s="1013">
        <f>+'4.1ผลงานสถาบัน'!BL68</f>
        <v>4</v>
      </c>
      <c r="BK23" s="1013" t="e">
        <f>+'4.1ผลงานสถาบัน'!BM68</f>
        <v>#DIV/0!</v>
      </c>
      <c r="BL23" s="1015">
        <v>3.99</v>
      </c>
      <c r="BM23" s="1016">
        <v>3.99</v>
      </c>
      <c r="BN23" s="1016">
        <v>43.94</v>
      </c>
      <c r="BO23" s="1016">
        <v>11</v>
      </c>
      <c r="BP23" s="1017" t="e">
        <f>+'4.1ผลงานสถาบัน'!BN68</f>
        <v>#DIV/0!</v>
      </c>
      <c r="BQ23" s="1018" t="e">
        <f>+'4.1ผลงานสถาบัน'!BO68</f>
        <v>#DIV/0!</v>
      </c>
      <c r="BR23" s="875" t="e">
        <f t="shared" si="12"/>
        <v>#DIV/0!</v>
      </c>
      <c r="BS23" s="880" t="e">
        <f>IF(BP23&gt;=BJ23,"/",IF(BP23&lt;BJ23,"X"))</f>
        <v>#DIV/0!</v>
      </c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</row>
    <row r="24" spans="1:251" s="115" customFormat="1" ht="23.25" hidden="1" customHeight="1">
      <c r="A24" s="871"/>
      <c r="B24" s="515"/>
      <c r="C24" s="824"/>
      <c r="D24" s="872"/>
      <c r="E24" s="516"/>
      <c r="F24" s="516"/>
      <c r="G24" s="516"/>
      <c r="H24" s="906"/>
      <c r="I24" s="1013"/>
      <c r="J24" s="995" t="e">
        <f>+I23</f>
        <v>#DIV/0!</v>
      </c>
      <c r="K24" s="990"/>
      <c r="L24" s="1013"/>
      <c r="M24" s="1013"/>
      <c r="N24" s="1013"/>
      <c r="O24" s="1005">
        <f>+N23</f>
        <v>5009850</v>
      </c>
      <c r="P24" s="990"/>
      <c r="Q24" s="1013"/>
      <c r="R24" s="1013"/>
      <c r="S24" s="1013"/>
      <c r="T24" s="1005" t="e">
        <f>+S23</f>
        <v>#DIV/0!</v>
      </c>
      <c r="U24" s="990"/>
      <c r="V24" s="1013"/>
      <c r="W24" s="1013"/>
      <c r="X24" s="1013"/>
      <c r="Y24" s="1005" t="e">
        <f>+X23</f>
        <v>#DIV/0!</v>
      </c>
      <c r="Z24" s="990"/>
      <c r="AA24" s="1013"/>
      <c r="AB24" s="1013"/>
      <c r="AC24" s="1013"/>
      <c r="AD24" s="1005" t="e">
        <f>+AC23</f>
        <v>#DIV/0!</v>
      </c>
      <c r="AE24" s="990"/>
      <c r="AF24" s="1013"/>
      <c r="AG24" s="1013"/>
      <c r="AH24" s="1013"/>
      <c r="AI24" s="1005" t="e">
        <f>+AH23</f>
        <v>#DIV/0!</v>
      </c>
      <c r="AJ24" s="990"/>
      <c r="AK24" s="1013"/>
      <c r="AL24" s="1013"/>
      <c r="AM24" s="1013"/>
      <c r="AN24" s="1005" t="e">
        <f>+AM23</f>
        <v>#DIV/0!</v>
      </c>
      <c r="AO24" s="990"/>
      <c r="AP24" s="1013"/>
      <c r="AQ24" s="1013"/>
      <c r="AR24" s="1013"/>
      <c r="AS24" s="1005" t="e">
        <f>+AR23</f>
        <v>#DIV/0!</v>
      </c>
      <c r="AT24" s="990"/>
      <c r="AU24" s="1013"/>
      <c r="AV24" s="1013"/>
      <c r="AW24" s="1013"/>
      <c r="AX24" s="1005" t="e">
        <f>+AW23</f>
        <v>#DIV/0!</v>
      </c>
      <c r="AY24" s="990"/>
      <c r="AZ24" s="1013"/>
      <c r="BA24" s="1013"/>
      <c r="BB24" s="1013"/>
      <c r="BC24" s="1005" t="e">
        <f>+BB23</f>
        <v>#DIV/0!</v>
      </c>
      <c r="BD24" s="990"/>
      <c r="BE24" s="1013"/>
      <c r="BF24" s="1013"/>
      <c r="BG24" s="1013"/>
      <c r="BH24" s="1005" t="e">
        <f>+BG23</f>
        <v>#DIV/0!</v>
      </c>
      <c r="BI24" s="990"/>
      <c r="BJ24" s="1013"/>
      <c r="BK24" s="1013"/>
      <c r="BL24" s="1013"/>
      <c r="BM24" s="1013"/>
      <c r="BN24" s="1013"/>
      <c r="BO24" s="1013"/>
      <c r="BP24" s="1017"/>
      <c r="BQ24" s="1006" t="e">
        <f>+BP23</f>
        <v>#DIV/0!</v>
      </c>
      <c r="BR24" s="875"/>
      <c r="BS24" s="875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</row>
    <row r="25" spans="1:251" s="115" customFormat="1" ht="36" customHeight="1">
      <c r="A25" s="871"/>
      <c r="B25" s="515" t="s">
        <v>495</v>
      </c>
      <c r="C25" s="824" t="s">
        <v>97</v>
      </c>
      <c r="D25" s="872" t="s">
        <v>489</v>
      </c>
      <c r="E25" s="516" t="s">
        <v>65</v>
      </c>
      <c r="F25" s="516" t="s">
        <v>26</v>
      </c>
      <c r="G25" s="516"/>
      <c r="H25" s="873">
        <f>+'4.1ผลงานสถาบัน'!F75</f>
        <v>28.6</v>
      </c>
      <c r="I25" s="989" t="e">
        <f>+'4.1ผลงานสถาบัน'!G75</f>
        <v>#DIV/0!</v>
      </c>
      <c r="J25" s="826" t="e">
        <f>+'4.1ผลงานสถาบัน'!H75</f>
        <v>#DIV/0!</v>
      </c>
      <c r="K25" s="990" t="e">
        <f>IF(J25&lt;1.51,"ต้องปรับปรุงเร่งด่วน",IF(J25&lt;2.51,"ต้องปรับปรุง",IF(J25&lt;3.51,"พอใช้",IF(J25&lt;4.51,"ดี",IF(J25&gt;=4.51,"ดีมาก")))))</f>
        <v>#DIV/0!</v>
      </c>
      <c r="L25" s="309">
        <f>+'4.1ผลงานสถาบัน'!J75</f>
        <v>28</v>
      </c>
      <c r="M25" s="309">
        <f>+'4.1ผลงานสถาบัน'!K75</f>
        <v>28</v>
      </c>
      <c r="N25" s="989">
        <f>+'4.1ผลงานสถาบัน'!L75</f>
        <v>2800</v>
      </c>
      <c r="O25" s="826">
        <f>+'4.1ผลงานสถาบัน'!Q75</f>
        <v>5</v>
      </c>
      <c r="P25" s="990" t="str">
        <f>IF(O25&lt;1.51,"ต้องปรับปรุงเร่งด่วน",IF(O25&lt;2.51,"ต้องปรับปรุง",IF(O25&lt;3.51,"พอใช้",IF(O25&lt;4.51,"ดี",IF(O25&gt;=4.51,"ดีมาก")))))</f>
        <v>ดีมาก</v>
      </c>
      <c r="Q25" s="309" t="str">
        <f>+'4.1ผลงานสถาบัน'!S75</f>
        <v>4 **</v>
      </c>
      <c r="R25" s="309">
        <f>+'4.1ผลงานสถาบัน'!T75</f>
        <v>4.4000000000000004</v>
      </c>
      <c r="S25" s="989" t="e">
        <f>+'4.1ผลงานสถาบัน'!U75</f>
        <v>#DIV/0!</v>
      </c>
      <c r="T25" s="826" t="e">
        <f>+'4.1ผลงานสถาบัน'!V75</f>
        <v>#DIV/0!</v>
      </c>
      <c r="U25" s="990" t="e">
        <f>IF(T25&lt;1.51,"ต้องปรับปรุงเร่งด่วน",IF(T25&lt;2.51,"ต้องปรับปรุง",IF(T25&lt;3.51,"พอใช้",IF(T25&lt;4.51,"ดี",IF(T25&gt;=4.51,"ดีมาก")))))</f>
        <v>#DIV/0!</v>
      </c>
      <c r="V25" s="309">
        <f>+'4.1ผลงานสถาบัน'!X75</f>
        <v>40</v>
      </c>
      <c r="W25" s="309">
        <f>+'4.1ผลงานสถาบัน'!Y75</f>
        <v>63.400000000000006</v>
      </c>
      <c r="X25" s="989" t="e">
        <f>+'4.1ผลงานสถาบัน'!Z75</f>
        <v>#DIV/0!</v>
      </c>
      <c r="Y25" s="826" t="e">
        <f>+'4.1ผลงานสถาบัน'!AA75</f>
        <v>#DIV/0!</v>
      </c>
      <c r="Z25" s="990" t="e">
        <f>IF(Y25&lt;1.51,"ต้องปรับปรุงเร่งด่วน",IF(Y25&lt;2.51,"ต้องปรับปรุง",IF(Y25&lt;3.51,"พอใช้",IF(Y25&lt;4.51,"ดี",IF(Y25&gt;=4.51,"ดีมาก")))))</f>
        <v>#DIV/0!</v>
      </c>
      <c r="AA25" s="309">
        <f>+'4.1ผลงานสถาบัน'!AC75</f>
        <v>33</v>
      </c>
      <c r="AB25" s="309">
        <f>+'4.1ผลงานสถาบัน'!AD75</f>
        <v>27.8</v>
      </c>
      <c r="AC25" s="989" t="e">
        <f>+'4.1ผลงานสถาบัน'!AE75</f>
        <v>#DIV/0!</v>
      </c>
      <c r="AD25" s="826" t="e">
        <f>+'4.1ผลงานสถาบัน'!AF75</f>
        <v>#DIV/0!</v>
      </c>
      <c r="AE25" s="990" t="e">
        <f>IF(AD25&lt;1.51,"ต้องปรับปรุงเร่งด่วน",IF(AD25&lt;2.51,"ต้องปรับปรุง",IF(AD25&lt;3.51,"พอใช้",IF(AD25&lt;4.51,"ดี",IF(AD25&gt;=4.51,"ดีมาก")))))</f>
        <v>#DIV/0!</v>
      </c>
      <c r="AF25" s="309">
        <f>+'4.1ผลงานสถาบัน'!AH75</f>
        <v>40</v>
      </c>
      <c r="AG25" s="309">
        <f>+'4.1ผลงานสถาบัน'!AI75</f>
        <v>27.8</v>
      </c>
      <c r="AH25" s="989" t="e">
        <f>+'4.1ผลงานสถาบัน'!AJ75</f>
        <v>#DIV/0!</v>
      </c>
      <c r="AI25" s="826" t="e">
        <f>+'4.1ผลงานสถาบัน'!AK75</f>
        <v>#DIV/0!</v>
      </c>
      <c r="AJ25" s="990" t="e">
        <f>IF(AI25&lt;1.51,"ต้องปรับปรุงเร่งด่วน",IF(AI25&lt;2.51,"ต้องปรับปรุง",IF(AI25&lt;3.51,"พอใช้",IF(AI25&lt;4.51,"ดี",IF(AI25&gt;=4.51,"ดีมาก")))))</f>
        <v>#DIV/0!</v>
      </c>
      <c r="AK25" s="309">
        <f>+'4.1ผลงานสถาบัน'!AM75</f>
        <v>20</v>
      </c>
      <c r="AL25" s="309">
        <f>+'4.1ผลงานสถาบัน'!AN75</f>
        <v>10.199999999999999</v>
      </c>
      <c r="AM25" s="989" t="e">
        <f>+'4.1ผลงานสถาบัน'!AO75</f>
        <v>#DIV/0!</v>
      </c>
      <c r="AN25" s="826" t="e">
        <f>+'4.1ผลงานสถาบัน'!AP75</f>
        <v>#DIV/0!</v>
      </c>
      <c r="AO25" s="990" t="e">
        <f>IF(AN25&lt;1.51,"ต้องปรับปรุงเร่งด่วน",IF(AN25&lt;2.51,"ต้องปรับปรุง",IF(AN25&lt;3.51,"พอใช้",IF(AN25&lt;4.51,"ดี",IF(AN25&gt;=4.51,"ดีมาก")))))</f>
        <v>#DIV/0!</v>
      </c>
      <c r="AP25" s="309">
        <f>+'4.1ผลงานสถาบัน'!AR75</f>
        <v>8</v>
      </c>
      <c r="AQ25" s="309">
        <f>+'4.1ผลงานสถาบัน'!AS75</f>
        <v>17</v>
      </c>
      <c r="AR25" s="989" t="e">
        <f>+'4.1ผลงานสถาบัน'!AT75</f>
        <v>#DIV/0!</v>
      </c>
      <c r="AS25" s="826" t="e">
        <f>+'4.1ผลงานสถาบัน'!AU75</f>
        <v>#DIV/0!</v>
      </c>
      <c r="AT25" s="990" t="e">
        <f>IF(AS25&lt;1.51,"ต้องปรับปรุงเร่งด่วน",IF(AS25&lt;2.51,"ต้องปรับปรุง",IF(AS25&lt;3.51,"พอใช้",IF(AS25&lt;4.51,"ดี",IF(AS25&gt;=4.51,"ดีมาก")))))</f>
        <v>#DIV/0!</v>
      </c>
      <c r="AU25" s="309">
        <f>+'4.1ผลงานสถาบัน'!AW75</f>
        <v>21</v>
      </c>
      <c r="AV25" s="309">
        <f>+'4.1ผลงานสถาบัน'!AX75</f>
        <v>13.8</v>
      </c>
      <c r="AW25" s="989" t="e">
        <f>+'4.1ผลงานสถาบัน'!AY75</f>
        <v>#DIV/0!</v>
      </c>
      <c r="AX25" s="826" t="e">
        <f>+'4.1ผลงานสถาบัน'!AZ75</f>
        <v>#DIV/0!</v>
      </c>
      <c r="AY25" s="990" t="e">
        <f>IF(AX25&lt;1.51,"ต้องปรับปรุงเร่งด่วน",IF(AX25&lt;2.51,"ต้องปรับปรุง",IF(AX25&lt;3.51,"พอใช้",IF(AX25&lt;4.51,"ดี",IF(AX25&gt;=4.51,"ดีมาก")))))</f>
        <v>#DIV/0!</v>
      </c>
      <c r="AZ25" s="309">
        <f>+'4.1ผลงานสถาบัน'!BB75</f>
        <v>20</v>
      </c>
      <c r="BA25" s="309">
        <f>+'4.1ผลงานสถาบัน'!BC75</f>
        <v>4</v>
      </c>
      <c r="BB25" s="989" t="e">
        <f>+'4.1ผลงานสถาบัน'!BD75</f>
        <v>#DIV/0!</v>
      </c>
      <c r="BC25" s="826" t="e">
        <f>+'4.1ผลงานสถาบัน'!BE75</f>
        <v>#DIV/0!</v>
      </c>
      <c r="BD25" s="990" t="e">
        <f>IF(BC25&lt;1.51,"ต้องปรับปรุงเร่งด่วน",IF(BC25&lt;2.51,"ต้องปรับปรุง",IF(BC25&lt;3.51,"พอใช้",IF(BC25&lt;4.51,"ดี",IF(BC25&gt;=4.51,"ดีมาก")))))</f>
        <v>#DIV/0!</v>
      </c>
      <c r="BE25" s="309">
        <f>+'4.1ผลงานสถาบัน'!BG75</f>
        <v>56</v>
      </c>
      <c r="BF25" s="309">
        <f>+'4.1ผลงานสถาบัน'!BH75</f>
        <v>5.6</v>
      </c>
      <c r="BG25" s="989" t="e">
        <f>+'4.1ผลงานสถาบัน'!BI75</f>
        <v>#DIV/0!</v>
      </c>
      <c r="BH25" s="826" t="e">
        <f>+'4.1ผลงานสถาบัน'!BJ75</f>
        <v>#DIV/0!</v>
      </c>
      <c r="BI25" s="990" t="e">
        <f>IF(BH25&lt;1.51,"ต้องปรับปรุงเร่งด่วน",IF(BH25&lt;2.51,"ต้องปรับปรุง",IF(BH25&lt;3.51,"พอใช้",IF(BH25&lt;4.51,"ดี",IF(BH25&gt;=4.51,"ดีมาก")))))</f>
        <v>#DIV/0!</v>
      </c>
      <c r="BJ25" s="309">
        <f>+'4.1ผลงานสถาบัน'!BL75</f>
        <v>4.2</v>
      </c>
      <c r="BK25" s="309" t="e">
        <f>+'4.1ผลงานสถาบัน'!BM75</f>
        <v>#DIV/0!</v>
      </c>
      <c r="BL25" s="991">
        <v>4.12</v>
      </c>
      <c r="BM25" s="992">
        <v>4.12</v>
      </c>
      <c r="BN25" s="992">
        <v>45.34</v>
      </c>
      <c r="BO25" s="992">
        <v>11</v>
      </c>
      <c r="BP25" s="993" t="e">
        <f>+'4.1ผลงานสถาบัน'!BN75</f>
        <v>#DIV/0!</v>
      </c>
      <c r="BQ25" s="994" t="e">
        <f>+'4.1ผลงานสถาบัน'!BO75</f>
        <v>#DIV/0!</v>
      </c>
      <c r="BR25" s="875" t="e">
        <f t="shared" si="12"/>
        <v>#DIV/0!</v>
      </c>
      <c r="BS25" s="897" t="e">
        <f>IF(BP25&gt;=BJ25,"/",IF(BP25&lt;BJ25,"X"))</f>
        <v>#DIV/0!</v>
      </c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</row>
    <row r="26" spans="1:251" s="115" customFormat="1" ht="23.25" hidden="1" customHeight="1">
      <c r="A26" s="871"/>
      <c r="B26" s="515"/>
      <c r="C26" s="824"/>
      <c r="D26" s="872"/>
      <c r="E26" s="516"/>
      <c r="F26" s="516"/>
      <c r="G26" s="516"/>
      <c r="H26" s="873"/>
      <c r="I26" s="989"/>
      <c r="J26" s="995" t="e">
        <f>+I25</f>
        <v>#DIV/0!</v>
      </c>
      <c r="K26" s="990"/>
      <c r="L26" s="309"/>
      <c r="M26" s="309"/>
      <c r="N26" s="989"/>
      <c r="O26" s="1005">
        <f>+N25</f>
        <v>2800</v>
      </c>
      <c r="P26" s="990"/>
      <c r="Q26" s="309"/>
      <c r="R26" s="309"/>
      <c r="S26" s="989"/>
      <c r="T26" s="1005" t="e">
        <f>+S25</f>
        <v>#DIV/0!</v>
      </c>
      <c r="U26" s="990"/>
      <c r="V26" s="309"/>
      <c r="W26" s="309"/>
      <c r="X26" s="989"/>
      <c r="Y26" s="1005" t="e">
        <f>+X25</f>
        <v>#DIV/0!</v>
      </c>
      <c r="Z26" s="990"/>
      <c r="AA26" s="309"/>
      <c r="AB26" s="309"/>
      <c r="AC26" s="989"/>
      <c r="AD26" s="1005" t="e">
        <f>+AC25</f>
        <v>#DIV/0!</v>
      </c>
      <c r="AE26" s="990"/>
      <c r="AF26" s="309"/>
      <c r="AG26" s="309"/>
      <c r="AH26" s="989"/>
      <c r="AI26" s="1005" t="e">
        <f>+AH25</f>
        <v>#DIV/0!</v>
      </c>
      <c r="AJ26" s="990"/>
      <c r="AK26" s="309"/>
      <c r="AL26" s="309"/>
      <c r="AM26" s="989"/>
      <c r="AN26" s="1005" t="e">
        <f>+AM25</f>
        <v>#DIV/0!</v>
      </c>
      <c r="AO26" s="990"/>
      <c r="AP26" s="309"/>
      <c r="AQ26" s="309"/>
      <c r="AR26" s="989"/>
      <c r="AS26" s="1005" t="e">
        <f>+AR25</f>
        <v>#DIV/0!</v>
      </c>
      <c r="AT26" s="990"/>
      <c r="AU26" s="309"/>
      <c r="AV26" s="309"/>
      <c r="AW26" s="989"/>
      <c r="AX26" s="1005" t="e">
        <f>+AW25</f>
        <v>#DIV/0!</v>
      </c>
      <c r="AY26" s="990"/>
      <c r="AZ26" s="309"/>
      <c r="BA26" s="309"/>
      <c r="BB26" s="989"/>
      <c r="BC26" s="1005" t="e">
        <f>+BB25</f>
        <v>#DIV/0!</v>
      </c>
      <c r="BD26" s="990"/>
      <c r="BE26" s="309"/>
      <c r="BF26" s="309"/>
      <c r="BG26" s="989"/>
      <c r="BH26" s="1005" t="e">
        <f>+BG25</f>
        <v>#DIV/0!</v>
      </c>
      <c r="BI26" s="990"/>
      <c r="BJ26" s="309"/>
      <c r="BK26" s="309"/>
      <c r="BL26" s="309"/>
      <c r="BM26" s="309"/>
      <c r="BN26" s="309"/>
      <c r="BO26" s="309"/>
      <c r="BP26" s="993"/>
      <c r="BQ26" s="1006" t="e">
        <f>+BP25</f>
        <v>#DIV/0!</v>
      </c>
      <c r="BR26" s="875"/>
      <c r="BS26" s="875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</row>
    <row r="27" spans="1:251" s="115" customFormat="1" ht="24.75" customHeight="1">
      <c r="A27" s="871"/>
      <c r="B27" s="898" t="s">
        <v>496</v>
      </c>
      <c r="C27" s="517"/>
      <c r="D27" s="910"/>
      <c r="E27" s="519"/>
      <c r="F27" s="519"/>
      <c r="G27" s="519"/>
      <c r="H27" s="911"/>
      <c r="I27" s="765"/>
      <c r="J27" s="532"/>
      <c r="K27" s="1019"/>
      <c r="L27" s="762"/>
      <c r="M27" s="762"/>
      <c r="N27" s="765"/>
      <c r="O27" s="1007"/>
      <c r="P27" s="1019"/>
      <c r="Q27" s="762"/>
      <c r="R27" s="762"/>
      <c r="S27" s="765"/>
      <c r="T27" s="1007"/>
      <c r="U27" s="1019"/>
      <c r="V27" s="762"/>
      <c r="W27" s="762"/>
      <c r="X27" s="765"/>
      <c r="Y27" s="1007"/>
      <c r="Z27" s="1019"/>
      <c r="AA27" s="762"/>
      <c r="AB27" s="762"/>
      <c r="AC27" s="765"/>
      <c r="AD27" s="1007"/>
      <c r="AE27" s="1019"/>
      <c r="AF27" s="762"/>
      <c r="AG27" s="762"/>
      <c r="AH27" s="765"/>
      <c r="AI27" s="1007"/>
      <c r="AJ27" s="1019"/>
      <c r="AK27" s="762"/>
      <c r="AL27" s="762"/>
      <c r="AM27" s="765"/>
      <c r="AN27" s="1007"/>
      <c r="AO27" s="1019"/>
      <c r="AP27" s="762"/>
      <c r="AQ27" s="762"/>
      <c r="AR27" s="765"/>
      <c r="AS27" s="1007"/>
      <c r="AT27" s="1019"/>
      <c r="AU27" s="762"/>
      <c r="AV27" s="762"/>
      <c r="AW27" s="765"/>
      <c r="AX27" s="1007"/>
      <c r="AY27" s="1019"/>
      <c r="AZ27" s="762"/>
      <c r="BA27" s="762"/>
      <c r="BB27" s="765"/>
      <c r="BC27" s="1007"/>
      <c r="BD27" s="1019"/>
      <c r="BE27" s="762"/>
      <c r="BF27" s="762"/>
      <c r="BG27" s="765"/>
      <c r="BH27" s="1007"/>
      <c r="BI27" s="1019"/>
      <c r="BJ27" s="762"/>
      <c r="BK27" s="762"/>
      <c r="BL27" s="762"/>
      <c r="BM27" s="1020"/>
      <c r="BN27" s="1020"/>
      <c r="BO27" s="1020"/>
      <c r="BP27" s="1021"/>
      <c r="BQ27" s="1012">
        <f>+BQ28</f>
        <v>5</v>
      </c>
      <c r="BR27" s="875"/>
      <c r="BS27" s="875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</row>
    <row r="28" spans="1:251" s="154" customFormat="1" ht="30" customHeight="1">
      <c r="A28" s="916" t="s">
        <v>49</v>
      </c>
      <c r="B28" s="524" t="s">
        <v>50</v>
      </c>
      <c r="C28" s="917" t="s">
        <v>51</v>
      </c>
      <c r="D28" s="918" t="s">
        <v>489</v>
      </c>
      <c r="E28" s="919" t="s">
        <v>64</v>
      </c>
      <c r="F28" s="920" t="s">
        <v>39</v>
      </c>
      <c r="G28" s="920"/>
      <c r="H28" s="921" t="e">
        <f>+'[2]3.ผลงานคณะ'!H127</f>
        <v>#REF!</v>
      </c>
      <c r="I28" s="1022">
        <f>+'[2]3.ผลงานคณะ'!I127</f>
        <v>6</v>
      </c>
      <c r="J28" s="1023">
        <f>+'[2]3.ผลงานคณะ'!J127</f>
        <v>5</v>
      </c>
      <c r="K28" s="1024" t="str">
        <f>IF(J28&lt;1.51,"ต้องปรับปรุงเร่งด่วน",IF(J28&lt;2.51,"ต้องปรับปรุง",IF(J28&lt;3.51,"พอใช้",IF(J28&lt;4.51,"ดี",IF(J28&gt;=4.51,"ดีมาก")))))</f>
        <v>ดีมาก</v>
      </c>
      <c r="L28" s="1025">
        <f>+'[2]3.ผลงานคณะ'!L127</f>
        <v>5</v>
      </c>
      <c r="M28" s="1025" t="e">
        <f>+'[2]3.ผลงานคณะ'!M127</f>
        <v>#REF!</v>
      </c>
      <c r="N28" s="1022">
        <f>+'[2]3.ผลงานคณะ'!N127</f>
        <v>4</v>
      </c>
      <c r="O28" s="1023">
        <f>+'[2]3.ผลงานคณะ'!O127</f>
        <v>3</v>
      </c>
      <c r="P28" s="1024" t="str">
        <f>IF(O28&lt;1.51,"ต้องปรับปรุงเร่งด่วน",IF(O28&lt;2.51,"ต้องปรับปรุง",IF(O28&lt;3.51,"พอใช้",IF(O28&lt;4.51,"ดี",IF(O28&gt;=4.51,"ดีมาก")))))</f>
        <v>พอใช้</v>
      </c>
      <c r="Q28" s="1025">
        <f>+'[2]3.ผลงานคณะ'!Q127</f>
        <v>6</v>
      </c>
      <c r="R28" s="1025" t="e">
        <f>+'[2]3.ผลงานคณะ'!R127</f>
        <v>#REF!</v>
      </c>
      <c r="S28" s="1022">
        <f>+'[2]3.ผลงานคณะ'!S127</f>
        <v>2</v>
      </c>
      <c r="T28" s="1023">
        <f>+'[2]3.ผลงานคณะ'!T127</f>
        <v>2</v>
      </c>
      <c r="U28" s="1024" t="str">
        <f>IF(T28&lt;1.51,"ต้องปรับปรุงเร่งด่วน",IF(T28&lt;2.51,"ต้องปรับปรุง",IF(T28&lt;3.51,"พอใช้",IF(T28&lt;4.51,"ดี",IF(T28&gt;=4.51,"ดีมาก")))))</f>
        <v>ต้องปรับปรุง</v>
      </c>
      <c r="V28" s="1025">
        <f>+'[2]3.ผลงานคณะ'!V127</f>
        <v>3</v>
      </c>
      <c r="W28" s="1025" t="e">
        <f>+'[2]3.ผลงานคณะ'!W127</f>
        <v>#REF!</v>
      </c>
      <c r="X28" s="1022">
        <f>+'[2]3.ผลงานคณะ'!X127</f>
        <v>4</v>
      </c>
      <c r="Y28" s="1023">
        <f>+'[2]3.ผลงานคณะ'!Y127</f>
        <v>3</v>
      </c>
      <c r="Z28" s="1024" t="str">
        <f>IF(Y28&lt;1.51,"ต้องปรับปรุงเร่งด่วน",IF(Y28&lt;2.51,"ต้องปรับปรุง",IF(Y28&lt;3.51,"พอใช้",IF(Y28&lt;4.51,"ดี",IF(Y28&gt;=4.51,"ดีมาก")))))</f>
        <v>พอใช้</v>
      </c>
      <c r="AA28" s="1025">
        <f>+'[2]3.ผลงานคณะ'!AA127</f>
        <v>6</v>
      </c>
      <c r="AB28" s="1025" t="e">
        <f>+'[2]3.ผลงานคณะ'!AB127</f>
        <v>#REF!</v>
      </c>
      <c r="AC28" s="1022">
        <f>+'[2]3.ผลงานคณะ'!AC127</f>
        <v>5</v>
      </c>
      <c r="AD28" s="1023">
        <f>+'[2]3.ผลงานคณะ'!AD127</f>
        <v>4</v>
      </c>
      <c r="AE28" s="1024" t="str">
        <f>IF(AD28&lt;1.51,"ต้องปรับปรุงเร่งด่วน",IF(AD28&lt;2.51,"ต้องปรับปรุง",IF(AD28&lt;3.51,"พอใช้",IF(AD28&lt;4.51,"ดี",IF(AD28&gt;=4.51,"ดีมาก")))))</f>
        <v>ดี</v>
      </c>
      <c r="AF28" s="1025">
        <f>+'[2]3.ผลงานคณะ'!AF127</f>
        <v>6</v>
      </c>
      <c r="AG28" s="1025" t="e">
        <f>+'[2]3.ผลงานคณะ'!AG127</f>
        <v>#REF!</v>
      </c>
      <c r="AH28" s="1022">
        <f>+'[2]3.ผลงานคณะ'!AH127</f>
        <v>4</v>
      </c>
      <c r="AI28" s="1023">
        <f>+'[2]3.ผลงานคณะ'!AI127</f>
        <v>3</v>
      </c>
      <c r="AJ28" s="1024" t="str">
        <f>IF(AI28&lt;1.51,"ต้องปรับปรุงเร่งด่วน",IF(AI28&lt;2.51,"ต้องปรับปรุง",IF(AI28&lt;3.51,"พอใช้",IF(AI28&lt;4.51,"ดี",IF(AI28&gt;=4.51,"ดีมาก")))))</f>
        <v>พอใช้</v>
      </c>
      <c r="AK28" s="1025">
        <f>+'[2]3.ผลงานคณะ'!AK127</f>
        <v>4</v>
      </c>
      <c r="AL28" s="1025" t="e">
        <f>+'[2]3.ผลงานคณะ'!AL127</f>
        <v>#REF!</v>
      </c>
      <c r="AM28" s="1022">
        <f>+'[2]3.ผลงานคณะ'!AM127</f>
        <v>3</v>
      </c>
      <c r="AN28" s="1023">
        <f>+'[2]3.ผลงานคณะ'!AN127</f>
        <v>3</v>
      </c>
      <c r="AO28" s="1024" t="str">
        <f>IF(AN28&lt;1.51,"ต้องปรับปรุงเร่งด่วน",IF(AN28&lt;2.51,"ต้องปรับปรุง",IF(AN28&lt;3.51,"พอใช้",IF(AN28&lt;4.51,"ดี",IF(AN28&gt;=4.51,"ดีมาก")))))</f>
        <v>พอใช้</v>
      </c>
      <c r="AP28" s="1025">
        <f>+'[2]3.ผลงานคณะ'!AP127</f>
        <v>3</v>
      </c>
      <c r="AQ28" s="1025" t="e">
        <f>+'[2]3.ผลงานคณะ'!AQ127</f>
        <v>#REF!</v>
      </c>
      <c r="AR28" s="1022">
        <f>+'[2]3.ผลงานคณะ'!AR127</f>
        <v>2</v>
      </c>
      <c r="AS28" s="1023">
        <f>+'[2]3.ผลงานคณะ'!AS127</f>
        <v>2</v>
      </c>
      <c r="AT28" s="1024" t="str">
        <f>IF(AS28&lt;1.51,"ต้องปรับปรุงเร่งด่วน",IF(AS28&lt;2.51,"ต้องปรับปรุง",IF(AS28&lt;3.51,"พอใช้",IF(AS28&lt;4.51,"ดี",IF(AS28&gt;=4.51,"ดีมาก")))))</f>
        <v>ต้องปรับปรุง</v>
      </c>
      <c r="AU28" s="1025">
        <f>+'[2]3.ผลงานคณะ'!AU127</f>
        <v>6</v>
      </c>
      <c r="AV28" s="1025" t="e">
        <f>+'[2]3.ผลงานคณะ'!AV127</f>
        <v>#REF!</v>
      </c>
      <c r="AW28" s="1022">
        <f>+'[2]3.ผลงานคณะ'!AW127</f>
        <v>3</v>
      </c>
      <c r="AX28" s="1023">
        <f>+'[2]3.ผลงานคณะ'!AX127</f>
        <v>3</v>
      </c>
      <c r="AY28" s="1024" t="str">
        <f>IF(AX28&lt;1.51,"ต้องปรับปรุงเร่งด่วน",IF(AX28&lt;2.51,"ต้องปรับปรุง",IF(AX28&lt;3.51,"พอใช้",IF(AX28&lt;4.51,"ดี",IF(AX28&gt;=4.51,"ดีมาก")))))</f>
        <v>พอใช้</v>
      </c>
      <c r="AZ28" s="1025">
        <f>+'[2]3.ผลงานคณะ'!AZ127</f>
        <v>6</v>
      </c>
      <c r="BA28" s="1025" t="e">
        <f>+'[2]3.ผลงานคณะ'!BA127</f>
        <v>#REF!</v>
      </c>
      <c r="BB28" s="1022">
        <f>+'[2]3.ผลงานคณะ'!BB127</f>
        <v>5</v>
      </c>
      <c r="BC28" s="1023">
        <f>+'[2]3.ผลงานคณะ'!BC127</f>
        <v>4</v>
      </c>
      <c r="BD28" s="1024" t="str">
        <f>IF(BC28&lt;1.51,"ต้องปรับปรุงเร่งด่วน",IF(BC28&lt;2.51,"ต้องปรับปรุง",IF(BC28&lt;3.51,"พอใช้",IF(BC28&lt;4.51,"ดี",IF(BC28&gt;=4.51,"ดีมาก")))))</f>
        <v>ดี</v>
      </c>
      <c r="BE28" s="1025">
        <f>+'[2]3.ผลงานคณะ'!BE127</f>
        <v>6</v>
      </c>
      <c r="BF28" s="1025" t="e">
        <f>+'[2]3.ผลงานคณะ'!BF127</f>
        <v>#REF!</v>
      </c>
      <c r="BG28" s="1022">
        <f>+'[2]3.ผลงานคณะ'!BG127</f>
        <v>3</v>
      </c>
      <c r="BH28" s="1023">
        <f>+'[2]3.ผลงานคณะ'!BH127</f>
        <v>3</v>
      </c>
      <c r="BI28" s="1024" t="str">
        <f>IF(BH28&lt;1.51,"ต้องปรับปรุงเร่งด่วน",IF(BH28&lt;2.51,"ต้องปรับปรุง",IF(BH28&lt;3.51,"พอใช้",IF(BH28&lt;4.51,"ดี",IF(BH28&gt;=4.51,"ดีมาก")))))</f>
        <v>พอใช้</v>
      </c>
      <c r="BJ28" s="1026"/>
      <c r="BK28" s="1026">
        <f>+'4.1ผลงานสถาบัน'!BM120</f>
        <v>0</v>
      </c>
      <c r="BL28" s="1027">
        <v>5</v>
      </c>
      <c r="BM28" s="1028">
        <v>4</v>
      </c>
      <c r="BN28" s="1028"/>
      <c r="BO28" s="1028"/>
      <c r="BP28" s="1029">
        <f>+'4.1ผลงานสถาบัน'!BN120</f>
        <v>6</v>
      </c>
      <c r="BQ28" s="1030">
        <f>+'4.1ผลงานสถาบัน'!BO120</f>
        <v>5</v>
      </c>
      <c r="BR28" s="870" t="str">
        <f t="shared" si="12"/>
        <v>ดีมาก</v>
      </c>
      <c r="BS28" s="870"/>
      <c r="BT28" s="158"/>
      <c r="BU28" s="158"/>
      <c r="BV28" s="158"/>
      <c r="BW28" s="158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3"/>
      <c r="EH28" s="153"/>
      <c r="EI28" s="153"/>
      <c r="EJ28" s="153"/>
      <c r="EK28" s="153"/>
      <c r="EL28" s="153"/>
      <c r="EM28" s="153"/>
      <c r="EN28" s="153"/>
      <c r="EO28" s="153"/>
      <c r="EP28" s="153"/>
      <c r="EQ28" s="153"/>
      <c r="ER28" s="153"/>
      <c r="ES28" s="153"/>
      <c r="ET28" s="153"/>
      <c r="EU28" s="153"/>
      <c r="EV28" s="153"/>
      <c r="EW28" s="153"/>
      <c r="EX28" s="153"/>
      <c r="EY28" s="153"/>
      <c r="EZ28" s="153"/>
      <c r="FA28" s="153"/>
      <c r="FB28" s="153"/>
      <c r="FC28" s="153"/>
      <c r="FD28" s="153"/>
      <c r="FE28" s="153"/>
      <c r="FF28" s="153"/>
      <c r="FG28" s="153"/>
      <c r="FH28" s="153"/>
      <c r="FI28" s="153"/>
      <c r="FJ28" s="153"/>
      <c r="FK28" s="153"/>
      <c r="FL28" s="153"/>
      <c r="FM28" s="153"/>
      <c r="FN28" s="153"/>
      <c r="FO28" s="153"/>
      <c r="FP28" s="153"/>
      <c r="FQ28" s="153"/>
      <c r="FR28" s="153"/>
      <c r="FS28" s="153"/>
      <c r="FT28" s="153"/>
      <c r="FU28" s="153"/>
      <c r="FV28" s="153"/>
      <c r="FW28" s="153"/>
      <c r="FX28" s="153"/>
      <c r="FY28" s="153"/>
      <c r="FZ28" s="153"/>
      <c r="GA28" s="153"/>
      <c r="GB28" s="153"/>
      <c r="GC28" s="153"/>
      <c r="GD28" s="153"/>
      <c r="GE28" s="153"/>
      <c r="GF28" s="153"/>
      <c r="GG28" s="153"/>
      <c r="GH28" s="153"/>
      <c r="GI28" s="153"/>
      <c r="GJ28" s="153"/>
      <c r="GK28" s="153"/>
      <c r="GL28" s="153"/>
      <c r="GM28" s="153"/>
      <c r="GN28" s="153"/>
      <c r="GO28" s="153"/>
      <c r="GP28" s="153"/>
      <c r="GQ28" s="153"/>
      <c r="GR28" s="153"/>
      <c r="GS28" s="153"/>
      <c r="GT28" s="153"/>
      <c r="GU28" s="153"/>
      <c r="GV28" s="153"/>
      <c r="GW28" s="153"/>
      <c r="GX28" s="153"/>
      <c r="GY28" s="153"/>
      <c r="GZ28" s="153"/>
      <c r="HA28" s="153"/>
      <c r="HB28" s="153"/>
      <c r="HC28" s="153"/>
      <c r="HD28" s="153"/>
      <c r="HE28" s="153"/>
      <c r="HF28" s="153"/>
      <c r="HG28" s="153"/>
      <c r="HH28" s="153"/>
      <c r="HI28" s="153"/>
      <c r="HJ28" s="153"/>
      <c r="HK28" s="153"/>
      <c r="HL28" s="153"/>
      <c r="HM28" s="153"/>
      <c r="HN28" s="153"/>
      <c r="HO28" s="153"/>
      <c r="HP28" s="153"/>
      <c r="HQ28" s="153"/>
      <c r="HR28" s="153"/>
      <c r="HS28" s="153"/>
      <c r="HT28" s="153"/>
      <c r="HU28" s="153"/>
      <c r="HV28" s="153"/>
      <c r="HW28" s="153"/>
      <c r="HX28" s="153"/>
      <c r="HY28" s="153"/>
      <c r="HZ28" s="153"/>
      <c r="IA28" s="153"/>
      <c r="IB28" s="153"/>
      <c r="IC28" s="153"/>
      <c r="ID28" s="153"/>
      <c r="IE28" s="153"/>
      <c r="IF28" s="153"/>
      <c r="IG28" s="153"/>
      <c r="IH28" s="153"/>
      <c r="II28" s="153"/>
      <c r="IJ28" s="153"/>
      <c r="IK28" s="153"/>
      <c r="IL28" s="153"/>
      <c r="IM28" s="153"/>
      <c r="IN28" s="153"/>
      <c r="IO28" s="153"/>
      <c r="IP28" s="153"/>
      <c r="IQ28" s="153"/>
    </row>
    <row r="29" spans="1:251" s="154" customFormat="1" ht="23.25" hidden="1" customHeight="1">
      <c r="A29" s="916"/>
      <c r="B29" s="928"/>
      <c r="C29" s="531"/>
      <c r="D29" s="910"/>
      <c r="E29" s="912"/>
      <c r="F29" s="533"/>
      <c r="G29" s="533"/>
      <c r="H29" s="929"/>
      <c r="I29" s="1008"/>
      <c r="J29" s="1005">
        <f>+I28</f>
        <v>6</v>
      </c>
      <c r="K29" s="1019"/>
      <c r="L29" s="765"/>
      <c r="M29" s="765"/>
      <c r="N29" s="1008"/>
      <c r="O29" s="1005">
        <f>+N28</f>
        <v>4</v>
      </c>
      <c r="P29" s="1019"/>
      <c r="Q29" s="765"/>
      <c r="R29" s="765"/>
      <c r="S29" s="1008"/>
      <c r="T29" s="1005">
        <f>+S28</f>
        <v>2</v>
      </c>
      <c r="U29" s="1019"/>
      <c r="V29" s="765"/>
      <c r="W29" s="765"/>
      <c r="X29" s="1008"/>
      <c r="Y29" s="1005">
        <f>+X28</f>
        <v>4</v>
      </c>
      <c r="Z29" s="1019"/>
      <c r="AA29" s="765"/>
      <c r="AB29" s="765"/>
      <c r="AC29" s="1008"/>
      <c r="AD29" s="1005">
        <f>+AC28</f>
        <v>5</v>
      </c>
      <c r="AE29" s="1019"/>
      <c r="AF29" s="765"/>
      <c r="AG29" s="765"/>
      <c r="AH29" s="1008"/>
      <c r="AI29" s="1005">
        <f>+AH28</f>
        <v>4</v>
      </c>
      <c r="AJ29" s="1019"/>
      <c r="AK29" s="765"/>
      <c r="AL29" s="765"/>
      <c r="AM29" s="1008"/>
      <c r="AN29" s="1005">
        <f>+AM28</f>
        <v>3</v>
      </c>
      <c r="AO29" s="1019"/>
      <c r="AP29" s="765"/>
      <c r="AQ29" s="765"/>
      <c r="AR29" s="1008"/>
      <c r="AS29" s="1005">
        <f>+AR28</f>
        <v>2</v>
      </c>
      <c r="AT29" s="1019"/>
      <c r="AU29" s="765"/>
      <c r="AV29" s="765"/>
      <c r="AW29" s="1008"/>
      <c r="AX29" s="1005">
        <f>+AW28</f>
        <v>3</v>
      </c>
      <c r="AY29" s="1019"/>
      <c r="AZ29" s="765"/>
      <c r="BA29" s="765"/>
      <c r="BB29" s="1008"/>
      <c r="BC29" s="1005">
        <f>+BB28</f>
        <v>5</v>
      </c>
      <c r="BD29" s="1019"/>
      <c r="BE29" s="765"/>
      <c r="BF29" s="765"/>
      <c r="BG29" s="1008"/>
      <c r="BH29" s="1005">
        <f>+BG28</f>
        <v>3</v>
      </c>
      <c r="BI29" s="1019"/>
      <c r="BJ29" s="762"/>
      <c r="BK29" s="762"/>
      <c r="BL29" s="762"/>
      <c r="BM29" s="762"/>
      <c r="BN29" s="762"/>
      <c r="BO29" s="762"/>
      <c r="BP29" s="1031"/>
      <c r="BQ29" s="1006">
        <f>+BP28</f>
        <v>6</v>
      </c>
      <c r="BR29" s="870"/>
      <c r="BS29" s="870"/>
      <c r="BT29" s="158"/>
      <c r="BU29" s="158"/>
      <c r="BV29" s="158"/>
      <c r="BW29" s="158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  <c r="EL29" s="153"/>
      <c r="EM29" s="153"/>
      <c r="EN29" s="153"/>
      <c r="EO29" s="153"/>
      <c r="EP29" s="153"/>
      <c r="EQ29" s="153"/>
      <c r="ER29" s="153"/>
      <c r="ES29" s="153"/>
      <c r="ET29" s="153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  <c r="FE29" s="153"/>
      <c r="FF29" s="153"/>
      <c r="FG29" s="153"/>
      <c r="FH29" s="153"/>
      <c r="FI29" s="153"/>
      <c r="FJ29" s="153"/>
      <c r="FK29" s="153"/>
      <c r="FL29" s="153"/>
      <c r="FM29" s="153"/>
      <c r="FN29" s="153"/>
      <c r="FO29" s="153"/>
      <c r="FP29" s="153"/>
      <c r="FQ29" s="153"/>
      <c r="FR29" s="153"/>
      <c r="FS29" s="153"/>
      <c r="FT29" s="153"/>
      <c r="FU29" s="153"/>
      <c r="FV29" s="153"/>
      <c r="FW29" s="153"/>
      <c r="FX29" s="153"/>
      <c r="FY29" s="153"/>
      <c r="FZ29" s="153"/>
      <c r="GA29" s="153"/>
      <c r="GB29" s="153"/>
      <c r="GC29" s="153"/>
      <c r="GD29" s="153"/>
      <c r="GE29" s="153"/>
      <c r="GF29" s="153"/>
      <c r="GG29" s="153"/>
      <c r="GH29" s="153"/>
      <c r="GI29" s="153"/>
      <c r="GJ29" s="153"/>
      <c r="GK29" s="153"/>
      <c r="GL29" s="153"/>
      <c r="GM29" s="153"/>
      <c r="GN29" s="153"/>
      <c r="GO29" s="153"/>
      <c r="GP29" s="153"/>
      <c r="GQ29" s="153"/>
      <c r="GR29" s="153"/>
      <c r="GS29" s="153"/>
      <c r="GT29" s="153"/>
      <c r="GU29" s="153"/>
      <c r="GV29" s="153"/>
      <c r="GW29" s="153"/>
      <c r="GX29" s="153"/>
      <c r="GY29" s="153"/>
      <c r="GZ29" s="153"/>
      <c r="HA29" s="153"/>
      <c r="HB29" s="153"/>
      <c r="HC29" s="153"/>
      <c r="HD29" s="153"/>
      <c r="HE29" s="153"/>
      <c r="HF29" s="153"/>
      <c r="HG29" s="153"/>
      <c r="HH29" s="153"/>
      <c r="HI29" s="153"/>
      <c r="HJ29" s="153"/>
      <c r="HK29" s="153"/>
      <c r="HL29" s="153"/>
      <c r="HM29" s="153"/>
      <c r="HN29" s="153"/>
      <c r="HO29" s="153"/>
      <c r="HP29" s="153"/>
      <c r="HQ29" s="153"/>
      <c r="HR29" s="153"/>
      <c r="HS29" s="153"/>
      <c r="HT29" s="153"/>
      <c r="HU29" s="153"/>
      <c r="HV29" s="153"/>
      <c r="HW29" s="153"/>
      <c r="HX29" s="153"/>
      <c r="HY29" s="153"/>
      <c r="HZ29" s="153"/>
      <c r="IA29" s="153"/>
      <c r="IB29" s="153"/>
      <c r="IC29" s="153"/>
      <c r="ID29" s="153"/>
      <c r="IE29" s="153"/>
      <c r="IF29" s="153"/>
      <c r="IG29" s="153"/>
      <c r="IH29" s="153"/>
      <c r="II29" s="153"/>
      <c r="IJ29" s="153"/>
      <c r="IK29" s="153"/>
      <c r="IL29" s="153"/>
      <c r="IM29" s="153"/>
      <c r="IN29" s="153"/>
      <c r="IO29" s="153"/>
      <c r="IP29" s="153"/>
      <c r="IQ29" s="153"/>
    </row>
    <row r="30" spans="1:251" s="154" customFormat="1" ht="24.75" customHeight="1">
      <c r="A30" s="916"/>
      <c r="B30" s="931" t="s">
        <v>497</v>
      </c>
      <c r="C30" s="531"/>
      <c r="D30" s="910"/>
      <c r="E30" s="912"/>
      <c r="F30" s="533"/>
      <c r="G30" s="533"/>
      <c r="H30" s="929"/>
      <c r="I30" s="1008"/>
      <c r="J30" s="1007"/>
      <c r="K30" s="1019"/>
      <c r="L30" s="765"/>
      <c r="M30" s="765"/>
      <c r="N30" s="1008"/>
      <c r="O30" s="1007"/>
      <c r="P30" s="1019"/>
      <c r="Q30" s="765"/>
      <c r="R30" s="765"/>
      <c r="S30" s="1008"/>
      <c r="T30" s="1007"/>
      <c r="U30" s="1019"/>
      <c r="V30" s="765"/>
      <c r="W30" s="765"/>
      <c r="X30" s="1008"/>
      <c r="Y30" s="1007"/>
      <c r="Z30" s="1019"/>
      <c r="AA30" s="765"/>
      <c r="AB30" s="765"/>
      <c r="AC30" s="1008"/>
      <c r="AD30" s="1007"/>
      <c r="AE30" s="1019"/>
      <c r="AF30" s="765"/>
      <c r="AG30" s="765"/>
      <c r="AH30" s="1008"/>
      <c r="AI30" s="1007"/>
      <c r="AJ30" s="1019"/>
      <c r="AK30" s="765"/>
      <c r="AL30" s="765"/>
      <c r="AM30" s="1008"/>
      <c r="AN30" s="1007"/>
      <c r="AO30" s="1019"/>
      <c r="AP30" s="765"/>
      <c r="AQ30" s="765"/>
      <c r="AR30" s="1008"/>
      <c r="AS30" s="1007"/>
      <c r="AT30" s="1019"/>
      <c r="AU30" s="765"/>
      <c r="AV30" s="765"/>
      <c r="AW30" s="1008"/>
      <c r="AX30" s="1007"/>
      <c r="AY30" s="1019"/>
      <c r="AZ30" s="765"/>
      <c r="BA30" s="765"/>
      <c r="BB30" s="1008"/>
      <c r="BC30" s="1007"/>
      <c r="BD30" s="1019"/>
      <c r="BE30" s="765"/>
      <c r="BF30" s="765"/>
      <c r="BG30" s="1008"/>
      <c r="BH30" s="1007"/>
      <c r="BI30" s="1019"/>
      <c r="BJ30" s="762"/>
      <c r="BK30" s="762"/>
      <c r="BL30" s="762"/>
      <c r="BM30" s="1020"/>
      <c r="BN30" s="1020"/>
      <c r="BO30" s="1020"/>
      <c r="BP30" s="1031"/>
      <c r="BQ30" s="996">
        <f>+BQ31</f>
        <v>5</v>
      </c>
      <c r="BR30" s="870"/>
      <c r="BS30" s="870"/>
      <c r="BT30" s="158"/>
      <c r="BU30" s="158"/>
      <c r="BV30" s="158"/>
      <c r="BW30" s="158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3"/>
      <c r="EH30" s="153"/>
      <c r="EI30" s="153"/>
      <c r="EJ30" s="153"/>
      <c r="EK30" s="153"/>
      <c r="EL30" s="153"/>
      <c r="EM30" s="153"/>
      <c r="EN30" s="153"/>
      <c r="EO30" s="153"/>
      <c r="EP30" s="153"/>
      <c r="EQ30" s="153"/>
      <c r="ER30" s="153"/>
      <c r="ES30" s="153"/>
      <c r="ET30" s="153"/>
      <c r="EU30" s="153"/>
      <c r="EV30" s="153"/>
      <c r="EW30" s="153"/>
      <c r="EX30" s="153"/>
      <c r="EY30" s="153"/>
      <c r="EZ30" s="153"/>
      <c r="FA30" s="153"/>
      <c r="FB30" s="153"/>
      <c r="FC30" s="153"/>
      <c r="FD30" s="153"/>
      <c r="FE30" s="153"/>
      <c r="FF30" s="153"/>
      <c r="FG30" s="153"/>
      <c r="FH30" s="153"/>
      <c r="FI30" s="153"/>
      <c r="FJ30" s="153"/>
      <c r="FK30" s="153"/>
      <c r="FL30" s="153"/>
      <c r="FM30" s="153"/>
      <c r="FN30" s="153"/>
      <c r="FO30" s="153"/>
      <c r="FP30" s="153"/>
      <c r="FQ30" s="153"/>
      <c r="FR30" s="153"/>
      <c r="FS30" s="153"/>
      <c r="FT30" s="153"/>
      <c r="FU30" s="153"/>
      <c r="FV30" s="153"/>
      <c r="FW30" s="153"/>
      <c r="FX30" s="153"/>
      <c r="FY30" s="153"/>
      <c r="FZ30" s="153"/>
      <c r="GA30" s="153"/>
      <c r="GB30" s="153"/>
      <c r="GC30" s="153"/>
      <c r="GD30" s="153"/>
      <c r="GE30" s="153"/>
      <c r="GF30" s="153"/>
      <c r="GG30" s="153"/>
      <c r="GH30" s="153"/>
      <c r="GI30" s="153"/>
      <c r="GJ30" s="153"/>
      <c r="GK30" s="153"/>
      <c r="GL30" s="153"/>
      <c r="GM30" s="153"/>
      <c r="GN30" s="153"/>
      <c r="GO30" s="153"/>
      <c r="GP30" s="153"/>
      <c r="GQ30" s="153"/>
      <c r="GR30" s="153"/>
      <c r="GS30" s="153"/>
      <c r="GT30" s="153"/>
      <c r="GU30" s="153"/>
      <c r="GV30" s="153"/>
      <c r="GW30" s="153"/>
      <c r="GX30" s="153"/>
      <c r="GY30" s="153"/>
      <c r="GZ30" s="153"/>
      <c r="HA30" s="153"/>
      <c r="HB30" s="153"/>
      <c r="HC30" s="153"/>
      <c r="HD30" s="153"/>
      <c r="HE30" s="153"/>
      <c r="HF30" s="153"/>
      <c r="HG30" s="153"/>
      <c r="HH30" s="153"/>
      <c r="HI30" s="153"/>
      <c r="HJ30" s="153"/>
      <c r="HK30" s="153"/>
      <c r="HL30" s="153"/>
      <c r="HM30" s="153"/>
      <c r="HN30" s="153"/>
      <c r="HO30" s="153"/>
      <c r="HP30" s="153"/>
      <c r="HQ30" s="153"/>
      <c r="HR30" s="153"/>
      <c r="HS30" s="153"/>
      <c r="HT30" s="153"/>
      <c r="HU30" s="153"/>
      <c r="HV30" s="153"/>
      <c r="HW30" s="153"/>
      <c r="HX30" s="153"/>
      <c r="HY30" s="153"/>
      <c r="HZ30" s="153"/>
      <c r="IA30" s="153"/>
      <c r="IB30" s="153"/>
      <c r="IC30" s="153"/>
      <c r="ID30" s="153"/>
      <c r="IE30" s="153"/>
      <c r="IF30" s="153"/>
      <c r="IG30" s="153"/>
      <c r="IH30" s="153"/>
      <c r="II30" s="153"/>
      <c r="IJ30" s="153"/>
      <c r="IK30" s="153"/>
      <c r="IL30" s="153"/>
      <c r="IM30" s="153"/>
      <c r="IN30" s="153"/>
      <c r="IO30" s="153"/>
      <c r="IP30" s="153"/>
      <c r="IQ30" s="153"/>
    </row>
    <row r="31" spans="1:251" s="158" customFormat="1" ht="26.25" customHeight="1">
      <c r="A31" s="932" t="s">
        <v>52</v>
      </c>
      <c r="B31" s="524" t="s">
        <v>53</v>
      </c>
      <c r="C31" s="917" t="s">
        <v>54</v>
      </c>
      <c r="D31" s="918" t="s">
        <v>489</v>
      </c>
      <c r="E31" s="919" t="s">
        <v>64</v>
      </c>
      <c r="F31" s="920" t="s">
        <v>39</v>
      </c>
      <c r="G31" s="920"/>
      <c r="H31" s="921" t="e">
        <f>+'[2]3.ผลงานคณะ'!H134</f>
        <v>#REF!</v>
      </c>
      <c r="I31" s="1022">
        <f>+'[2]3.ผลงานคณะ'!I134</f>
        <v>6</v>
      </c>
      <c r="J31" s="1023">
        <f>+'[2]3.ผลงานคณะ'!J134</f>
        <v>5</v>
      </c>
      <c r="K31" s="1024" t="str">
        <f>IF(J31&lt;1.51,"ต้องปรับปรุงเร่งด่วน",IF(J31&lt;2.51,"ต้องปรับปรุง",IF(J31&lt;3.51,"พอใช้",IF(J31&lt;4.51,"ดี",IF(J31&gt;=4.51,"ดีมาก")))))</f>
        <v>ดีมาก</v>
      </c>
      <c r="L31" s="1025">
        <f>+'[2]3.ผลงานคณะ'!L134</f>
        <v>5</v>
      </c>
      <c r="M31" s="1025" t="e">
        <f>+'[2]3.ผลงานคณะ'!M134</f>
        <v>#REF!</v>
      </c>
      <c r="N31" s="1022">
        <f>+'[2]3.ผลงานคณะ'!N134</f>
        <v>5</v>
      </c>
      <c r="O31" s="1023">
        <f>+'[2]3.ผลงานคณะ'!O134</f>
        <v>4</v>
      </c>
      <c r="P31" s="1024" t="str">
        <f>IF(O31&lt;1.51,"ต้องปรับปรุงเร่งด่วน",IF(O31&lt;2.51,"ต้องปรับปรุง",IF(O31&lt;3.51,"พอใช้",IF(O31&lt;4.51,"ดี",IF(O31&gt;=4.51,"ดีมาก")))))</f>
        <v>ดี</v>
      </c>
      <c r="Q31" s="1025">
        <f>+'[2]3.ผลงานคณะ'!Q134</f>
        <v>6</v>
      </c>
      <c r="R31" s="1025" t="e">
        <f>+'[2]3.ผลงานคณะ'!R134</f>
        <v>#REF!</v>
      </c>
      <c r="S31" s="1022">
        <f>+'[2]3.ผลงานคณะ'!S134</f>
        <v>4</v>
      </c>
      <c r="T31" s="1023">
        <f>+'[2]3.ผลงานคณะ'!T134</f>
        <v>3</v>
      </c>
      <c r="U31" s="1024" t="str">
        <f>IF(T31&lt;1.51,"ต้องปรับปรุงเร่งด่วน",IF(T31&lt;2.51,"ต้องปรับปรุง",IF(T31&lt;3.51,"พอใช้",IF(T31&lt;4.51,"ดี",IF(T31&gt;=4.51,"ดีมาก")))))</f>
        <v>พอใช้</v>
      </c>
      <c r="V31" s="1025">
        <f>+'[2]3.ผลงานคณะ'!V134</f>
        <v>3</v>
      </c>
      <c r="W31" s="1025" t="e">
        <f>+'[2]3.ผลงานคณะ'!W134</f>
        <v>#REF!</v>
      </c>
      <c r="X31" s="1022">
        <f>+'[2]3.ผลงานคณะ'!X134</f>
        <v>4</v>
      </c>
      <c r="Y31" s="1023">
        <f>+'[2]3.ผลงานคณะ'!Y134</f>
        <v>3</v>
      </c>
      <c r="Z31" s="1024" t="str">
        <f>IF(Y31&lt;1.51,"ต้องปรับปรุงเร่งด่วน",IF(Y31&lt;2.51,"ต้องปรับปรุง",IF(Y31&lt;3.51,"พอใช้",IF(Y31&lt;4.51,"ดี",IF(Y31&gt;=4.51,"ดีมาก")))))</f>
        <v>พอใช้</v>
      </c>
      <c r="AA31" s="1025">
        <f>+'[2]3.ผลงานคณะ'!AA134</f>
        <v>6</v>
      </c>
      <c r="AB31" s="1025" t="e">
        <f>+'[2]3.ผลงานคณะ'!AB134</f>
        <v>#REF!</v>
      </c>
      <c r="AC31" s="1022">
        <f>+'[2]3.ผลงานคณะ'!AC134</f>
        <v>5</v>
      </c>
      <c r="AD31" s="1023">
        <f>+'[2]3.ผลงานคณะ'!AD134</f>
        <v>4</v>
      </c>
      <c r="AE31" s="1024" t="str">
        <f>IF(AD31&lt;1.51,"ต้องปรับปรุงเร่งด่วน",IF(AD31&lt;2.51,"ต้องปรับปรุง",IF(AD31&lt;3.51,"พอใช้",IF(AD31&lt;4.51,"ดี",IF(AD31&gt;=4.51,"ดีมาก")))))</f>
        <v>ดี</v>
      </c>
      <c r="AF31" s="1025">
        <f>+'[2]3.ผลงานคณะ'!AF134</f>
        <v>6</v>
      </c>
      <c r="AG31" s="1025" t="e">
        <f>+'[2]3.ผลงานคณะ'!AG134</f>
        <v>#REF!</v>
      </c>
      <c r="AH31" s="1022">
        <f>+'[2]3.ผลงานคณะ'!AH134</f>
        <v>5</v>
      </c>
      <c r="AI31" s="1023">
        <f>+'[2]3.ผลงานคณะ'!AI134</f>
        <v>4</v>
      </c>
      <c r="AJ31" s="1024" t="str">
        <f>IF(AI31&lt;1.51,"ต้องปรับปรุงเร่งด่วน",IF(AI31&lt;2.51,"ต้องปรับปรุง",IF(AI31&lt;3.51,"พอใช้",IF(AI31&lt;4.51,"ดี",IF(AI31&gt;=4.51,"ดีมาก")))))</f>
        <v>ดี</v>
      </c>
      <c r="AK31" s="1025">
        <f>+'[2]3.ผลงานคณะ'!AK134</f>
        <v>5</v>
      </c>
      <c r="AL31" s="1025" t="e">
        <f>+'[2]3.ผลงานคณะ'!AL134</f>
        <v>#REF!</v>
      </c>
      <c r="AM31" s="1022">
        <f>+'[2]3.ผลงานคณะ'!AM134</f>
        <v>3</v>
      </c>
      <c r="AN31" s="1023">
        <f>+'[2]3.ผลงานคณะ'!AN134</f>
        <v>3</v>
      </c>
      <c r="AO31" s="1024" t="str">
        <f>IF(AN31&lt;1.51,"ต้องปรับปรุงเร่งด่วน",IF(AN31&lt;2.51,"ต้องปรับปรุง",IF(AN31&lt;3.51,"พอใช้",IF(AN31&lt;4.51,"ดี",IF(AN31&gt;=4.51,"ดีมาก")))))</f>
        <v>พอใช้</v>
      </c>
      <c r="AP31" s="1025">
        <f>+'[2]3.ผลงานคณะ'!AP134</f>
        <v>4</v>
      </c>
      <c r="AQ31" s="1025" t="e">
        <f>+'[2]3.ผลงานคณะ'!AQ134</f>
        <v>#REF!</v>
      </c>
      <c r="AR31" s="1022">
        <f>+'[2]3.ผลงานคณะ'!AR134</f>
        <v>3</v>
      </c>
      <c r="AS31" s="1023">
        <f>+'[2]3.ผลงานคณะ'!AS134</f>
        <v>3</v>
      </c>
      <c r="AT31" s="1024" t="str">
        <f>IF(AS31&lt;1.51,"ต้องปรับปรุงเร่งด่วน",IF(AS31&lt;2.51,"ต้องปรับปรุง",IF(AS31&lt;3.51,"พอใช้",IF(AS31&lt;4.51,"ดี",IF(AS31&gt;=4.51,"ดีมาก")))))</f>
        <v>พอใช้</v>
      </c>
      <c r="AU31" s="1025">
        <f>+'[2]3.ผลงานคณะ'!AU134</f>
        <v>6</v>
      </c>
      <c r="AV31" s="1025" t="e">
        <f>+'[2]3.ผลงานคณะ'!AV134</f>
        <v>#REF!</v>
      </c>
      <c r="AW31" s="1022">
        <f>+'[2]3.ผลงานคณะ'!AW134</f>
        <v>3</v>
      </c>
      <c r="AX31" s="1023">
        <f>+'[2]3.ผลงานคณะ'!AX134</f>
        <v>3</v>
      </c>
      <c r="AY31" s="1024" t="str">
        <f>IF(AX31&lt;1.51,"ต้องปรับปรุงเร่งด่วน",IF(AX31&lt;2.51,"ต้องปรับปรุง",IF(AX31&lt;3.51,"พอใช้",IF(AX31&lt;4.51,"ดี",IF(AX31&gt;=4.51,"ดีมาก")))))</f>
        <v>พอใช้</v>
      </c>
      <c r="AZ31" s="1025">
        <f>+'[2]3.ผลงานคณะ'!AZ134</f>
        <v>5</v>
      </c>
      <c r="BA31" s="1025" t="e">
        <f>+'[2]3.ผลงานคณะ'!BA134</f>
        <v>#REF!</v>
      </c>
      <c r="BB31" s="1022">
        <f>+'[2]3.ผลงานคณะ'!BB134</f>
        <v>6</v>
      </c>
      <c r="BC31" s="1023">
        <f>+'[2]3.ผลงานคณะ'!BC134</f>
        <v>5</v>
      </c>
      <c r="BD31" s="1024" t="str">
        <f>IF(BC31&lt;1.51,"ต้องปรับปรุงเร่งด่วน",IF(BC31&lt;2.51,"ต้องปรับปรุง",IF(BC31&lt;3.51,"พอใช้",IF(BC31&lt;4.51,"ดี",IF(BC31&gt;=4.51,"ดีมาก")))))</f>
        <v>ดีมาก</v>
      </c>
      <c r="BE31" s="1025">
        <f>+'[2]3.ผลงานคณะ'!BE134</f>
        <v>5</v>
      </c>
      <c r="BF31" s="1025" t="e">
        <f>+'[2]3.ผลงานคณะ'!BF134</f>
        <v>#REF!</v>
      </c>
      <c r="BG31" s="1022">
        <f>+'[2]3.ผลงานคณะ'!BG134</f>
        <v>3</v>
      </c>
      <c r="BH31" s="1023">
        <f>+'[2]3.ผลงานคณะ'!BH134</f>
        <v>3</v>
      </c>
      <c r="BI31" s="1024" t="str">
        <f>IF(BH31&lt;1.51,"ต้องปรับปรุงเร่งด่วน",IF(BH31&lt;2.51,"ต้องปรับปรุง",IF(BH31&lt;3.51,"พอใช้",IF(BH31&lt;4.51,"ดี",IF(BH31&gt;=4.51,"ดีมาก")))))</f>
        <v>พอใช้</v>
      </c>
      <c r="BJ31" s="1026">
        <f>+'[3]1.เป้าหมาย'!B18</f>
        <v>0</v>
      </c>
      <c r="BK31" s="1026">
        <f>+'4.1ผลงานสถาบัน'!BM128</f>
        <v>0</v>
      </c>
      <c r="BL31" s="1032">
        <v>7</v>
      </c>
      <c r="BM31" s="1033">
        <v>5</v>
      </c>
      <c r="BN31" s="992" t="s">
        <v>303</v>
      </c>
      <c r="BO31" s="992" t="s">
        <v>303</v>
      </c>
      <c r="BP31" s="1034">
        <f>+'4.1ผลงานสถาบัน'!BN128</f>
        <v>6</v>
      </c>
      <c r="BQ31" s="1030">
        <f>+'4.1ผลงานสถาบัน'!BO128</f>
        <v>5</v>
      </c>
      <c r="BR31" s="935" t="str">
        <f t="shared" si="12"/>
        <v>ดีมาก</v>
      </c>
      <c r="BS31" s="897" t="str">
        <f>IF(BP31&gt;=BJ31,"/",IF(BP31&lt;BJ31,"X"))</f>
        <v>/</v>
      </c>
    </row>
    <row r="32" spans="1:251" s="158" customFormat="1" ht="23.25" hidden="1" customHeight="1">
      <c r="A32" s="932"/>
      <c r="B32" s="524"/>
      <c r="C32" s="917"/>
      <c r="D32" s="918"/>
      <c r="E32" s="919"/>
      <c r="F32" s="920"/>
      <c r="G32" s="920"/>
      <c r="H32" s="921"/>
      <c r="I32" s="1022"/>
      <c r="J32" s="1005">
        <f>+I31</f>
        <v>6</v>
      </c>
      <c r="K32" s="1024"/>
      <c r="L32" s="1025"/>
      <c r="M32" s="1025"/>
      <c r="N32" s="1022"/>
      <c r="O32" s="1005">
        <f>+N31</f>
        <v>5</v>
      </c>
      <c r="P32" s="1024"/>
      <c r="Q32" s="1025"/>
      <c r="R32" s="1025"/>
      <c r="S32" s="1022"/>
      <c r="T32" s="1005">
        <f>+S31</f>
        <v>4</v>
      </c>
      <c r="U32" s="1024"/>
      <c r="V32" s="1025"/>
      <c r="W32" s="1025"/>
      <c r="X32" s="1022"/>
      <c r="Y32" s="1005">
        <f>+X31</f>
        <v>4</v>
      </c>
      <c r="Z32" s="1024"/>
      <c r="AA32" s="1025"/>
      <c r="AB32" s="1025"/>
      <c r="AC32" s="1022"/>
      <c r="AD32" s="1005">
        <f>+AC31</f>
        <v>5</v>
      </c>
      <c r="AE32" s="1024"/>
      <c r="AF32" s="1025"/>
      <c r="AG32" s="1025"/>
      <c r="AH32" s="1022"/>
      <c r="AI32" s="1005">
        <f>+AH31</f>
        <v>5</v>
      </c>
      <c r="AJ32" s="1024"/>
      <c r="AK32" s="1025"/>
      <c r="AL32" s="1025"/>
      <c r="AM32" s="1022"/>
      <c r="AN32" s="1005">
        <f>+AM31</f>
        <v>3</v>
      </c>
      <c r="AO32" s="1024"/>
      <c r="AP32" s="1025"/>
      <c r="AQ32" s="1025"/>
      <c r="AR32" s="1022"/>
      <c r="AS32" s="1005">
        <f>+AR31</f>
        <v>3</v>
      </c>
      <c r="AT32" s="1024"/>
      <c r="AU32" s="1025"/>
      <c r="AV32" s="1025"/>
      <c r="AW32" s="1022"/>
      <c r="AX32" s="1005">
        <f>+AW31</f>
        <v>3</v>
      </c>
      <c r="AY32" s="1024"/>
      <c r="AZ32" s="1025"/>
      <c r="BA32" s="1025"/>
      <c r="BB32" s="1022"/>
      <c r="BC32" s="1005">
        <f>+BB31</f>
        <v>6</v>
      </c>
      <c r="BD32" s="1024"/>
      <c r="BE32" s="1025"/>
      <c r="BF32" s="1025"/>
      <c r="BG32" s="1022"/>
      <c r="BH32" s="1005">
        <f>+BG31</f>
        <v>3</v>
      </c>
      <c r="BI32" s="1024"/>
      <c r="BJ32" s="1026"/>
      <c r="BK32" s="1026"/>
      <c r="BL32" s="1026"/>
      <c r="BM32" s="1026"/>
      <c r="BN32" s="1026"/>
      <c r="BO32" s="1026"/>
      <c r="BP32" s="1034"/>
      <c r="BQ32" s="1006">
        <f>+BP31</f>
        <v>6</v>
      </c>
      <c r="BR32" s="935"/>
      <c r="BS32" s="935"/>
    </row>
    <row r="33" spans="1:75" s="158" customFormat="1" ht="22.5" customHeight="1">
      <c r="A33" s="916" t="s">
        <v>55</v>
      </c>
      <c r="B33" s="898" t="str">
        <f>+A33</f>
        <v>5. การบริหารจัดการ</v>
      </c>
      <c r="C33" s="531"/>
      <c r="D33" s="936"/>
      <c r="E33" s="912"/>
      <c r="F33" s="533"/>
      <c r="G33" s="533"/>
      <c r="H33" s="937"/>
      <c r="I33" s="1008"/>
      <c r="J33" s="1007"/>
      <c r="K33" s="1008"/>
      <c r="L33" s="1008"/>
      <c r="M33" s="1008"/>
      <c r="N33" s="1008"/>
      <c r="O33" s="1007"/>
      <c r="P33" s="1008"/>
      <c r="Q33" s="1008"/>
      <c r="R33" s="1008"/>
      <c r="S33" s="1008"/>
      <c r="T33" s="1007"/>
      <c r="U33" s="1008"/>
      <c r="V33" s="1008"/>
      <c r="W33" s="1008"/>
      <c r="X33" s="1008"/>
      <c r="Y33" s="1007"/>
      <c r="Z33" s="1008"/>
      <c r="AA33" s="1008"/>
      <c r="AB33" s="1008"/>
      <c r="AC33" s="1008"/>
      <c r="AD33" s="1007"/>
      <c r="AE33" s="1008"/>
      <c r="AF33" s="1008"/>
      <c r="AG33" s="1008"/>
      <c r="AH33" s="1008"/>
      <c r="AI33" s="1007"/>
      <c r="AJ33" s="1008"/>
      <c r="AK33" s="1008"/>
      <c r="AL33" s="1008"/>
      <c r="AM33" s="1008"/>
      <c r="AN33" s="1007"/>
      <c r="AO33" s="1008"/>
      <c r="AP33" s="1008"/>
      <c r="AQ33" s="1008"/>
      <c r="AR33" s="1008"/>
      <c r="AS33" s="1007"/>
      <c r="AT33" s="1008"/>
      <c r="AU33" s="1008"/>
      <c r="AV33" s="1008"/>
      <c r="AW33" s="1008"/>
      <c r="AX33" s="1007"/>
      <c r="AY33" s="1008"/>
      <c r="AZ33" s="1008"/>
      <c r="BA33" s="1008"/>
      <c r="BB33" s="1008"/>
      <c r="BC33" s="1007"/>
      <c r="BD33" s="1008"/>
      <c r="BE33" s="1008"/>
      <c r="BF33" s="1008"/>
      <c r="BG33" s="1008"/>
      <c r="BH33" s="1007"/>
      <c r="BI33" s="1008"/>
      <c r="BJ33" s="765"/>
      <c r="BK33" s="765"/>
      <c r="BL33" s="765"/>
      <c r="BM33" s="1035">
        <v>4.13</v>
      </c>
      <c r="BN33" s="1035"/>
      <c r="BO33" s="1035"/>
      <c r="BP33" s="1036"/>
      <c r="BQ33" s="1012" t="e">
        <f>+SUM(BQ34,BQ36,BQ38)/3</f>
        <v>#DIV/0!</v>
      </c>
      <c r="BR33" s="870" t="e">
        <f t="shared" si="12"/>
        <v>#DIV/0!</v>
      </c>
      <c r="BS33" s="870"/>
    </row>
    <row r="34" spans="1:75" s="158" customFormat="1" ht="48" customHeight="1">
      <c r="A34" s="939"/>
      <c r="B34" s="521" t="s">
        <v>56</v>
      </c>
      <c r="C34" s="825" t="s">
        <v>57</v>
      </c>
      <c r="D34" s="872" t="s">
        <v>489</v>
      </c>
      <c r="E34" s="874" t="s">
        <v>64</v>
      </c>
      <c r="F34" s="940" t="s">
        <v>39</v>
      </c>
      <c r="G34" s="940"/>
      <c r="H34" s="886" t="e">
        <f>+'[2]3.ผลงานคณะ'!H143</f>
        <v>#REF!</v>
      </c>
      <c r="I34" s="1002">
        <f>+'[2]3.ผลงานคณะ'!I143</f>
        <v>7</v>
      </c>
      <c r="J34" s="826">
        <f>+'[2]3.ผลงานคณะ'!J143</f>
        <v>5</v>
      </c>
      <c r="K34" s="990" t="str">
        <f>IF(J34&lt;1.51,"ต้องปรับปรุงเร่งด่วน",IF(J34&lt;2.51,"ต้องปรับปรุง",IF(J34&lt;3.51,"พอใช้",IF(J34&lt;4.51,"ดี",IF(J34&gt;=4.51,"ดีมาก")))))</f>
        <v>ดีมาก</v>
      </c>
      <c r="L34" s="989">
        <f>+'[2]3.ผลงานคณะ'!L143</f>
        <v>5</v>
      </c>
      <c r="M34" s="989" t="e">
        <f>+'[2]3.ผลงานคณะ'!M143</f>
        <v>#REF!</v>
      </c>
      <c r="N34" s="1002">
        <f>+'[2]3.ผลงานคณะ'!N143</f>
        <v>5</v>
      </c>
      <c r="O34" s="826">
        <f>+'[2]3.ผลงานคณะ'!O143</f>
        <v>4</v>
      </c>
      <c r="P34" s="990" t="str">
        <f>IF(O34&lt;1.51,"ต้องปรับปรุงเร่งด่วน",IF(O34&lt;2.51,"ต้องปรับปรุง",IF(O34&lt;3.51,"พอใช้",IF(O34&lt;4.51,"ดี",IF(O34&gt;=4.51,"ดีมาก")))))</f>
        <v>ดี</v>
      </c>
      <c r="Q34" s="989">
        <f>+'[2]3.ผลงานคณะ'!Q143</f>
        <v>7</v>
      </c>
      <c r="R34" s="989" t="e">
        <f>+'[2]3.ผลงานคณะ'!R143</f>
        <v>#REF!</v>
      </c>
      <c r="S34" s="1002">
        <f>+'[2]3.ผลงานคณะ'!S143</f>
        <v>3</v>
      </c>
      <c r="T34" s="826">
        <f>+'[2]3.ผลงานคณะ'!T143</f>
        <v>3</v>
      </c>
      <c r="U34" s="990" t="str">
        <f>IF(T34&lt;1.51,"ต้องปรับปรุงเร่งด่วน",IF(T34&lt;2.51,"ต้องปรับปรุง",IF(T34&lt;3.51,"พอใช้",IF(T34&lt;4.51,"ดี",IF(T34&gt;=4.51,"ดีมาก")))))</f>
        <v>พอใช้</v>
      </c>
      <c r="V34" s="989">
        <f>+'[2]3.ผลงานคณะ'!V143</f>
        <v>7</v>
      </c>
      <c r="W34" s="989" t="e">
        <f>+'[2]3.ผลงานคณะ'!W143</f>
        <v>#REF!</v>
      </c>
      <c r="X34" s="1002">
        <f>+'[2]3.ผลงานคณะ'!X143</f>
        <v>6</v>
      </c>
      <c r="Y34" s="826">
        <f>+'[2]3.ผลงานคณะ'!Y143</f>
        <v>4</v>
      </c>
      <c r="Z34" s="990" t="str">
        <f>IF(Y34&lt;1.51,"ต้องปรับปรุงเร่งด่วน",IF(Y34&lt;2.51,"ต้องปรับปรุง",IF(Y34&lt;3.51,"พอใช้",IF(Y34&lt;4.51,"ดี",IF(Y34&gt;=4.51,"ดีมาก")))))</f>
        <v>ดี</v>
      </c>
      <c r="AA34" s="989">
        <f>+'[2]3.ผลงานคณะ'!AA143</f>
        <v>7</v>
      </c>
      <c r="AB34" s="989" t="e">
        <f>+'[2]3.ผลงานคณะ'!AB143</f>
        <v>#REF!</v>
      </c>
      <c r="AC34" s="1002">
        <f>+'[2]3.ผลงานคณะ'!AC143</f>
        <v>5</v>
      </c>
      <c r="AD34" s="826">
        <f>+'[2]3.ผลงานคณะ'!AD143</f>
        <v>4</v>
      </c>
      <c r="AE34" s="990" t="str">
        <f>IF(AD34&lt;1.51,"ต้องปรับปรุงเร่งด่วน",IF(AD34&lt;2.51,"ต้องปรับปรุง",IF(AD34&lt;3.51,"พอใช้",IF(AD34&lt;4.51,"ดี",IF(AD34&gt;=4.51,"ดีมาก")))))</f>
        <v>ดี</v>
      </c>
      <c r="AF34" s="989">
        <f>+'[2]3.ผลงานคณะ'!AF143</f>
        <v>5</v>
      </c>
      <c r="AG34" s="989" t="e">
        <f>+'[2]3.ผลงานคณะ'!AG143</f>
        <v>#REF!</v>
      </c>
      <c r="AH34" s="1002">
        <f>+'[2]3.ผลงานคณะ'!AH143</f>
        <v>5</v>
      </c>
      <c r="AI34" s="826">
        <f>+'[2]3.ผลงานคณะ'!AI143</f>
        <v>4</v>
      </c>
      <c r="AJ34" s="990" t="str">
        <f>IF(AI34&lt;1.51,"ต้องปรับปรุงเร่งด่วน",IF(AI34&lt;2.51,"ต้องปรับปรุง",IF(AI34&lt;3.51,"พอใช้",IF(AI34&lt;4.51,"ดี",IF(AI34&gt;=4.51,"ดีมาก")))))</f>
        <v>ดี</v>
      </c>
      <c r="AK34" s="989">
        <f>+'[2]3.ผลงานคณะ'!AK143</f>
        <v>7</v>
      </c>
      <c r="AL34" s="989" t="e">
        <f>+'[2]3.ผลงานคณะ'!AL143</f>
        <v>#REF!</v>
      </c>
      <c r="AM34" s="1002">
        <f>+'[2]3.ผลงานคณะ'!AM143</f>
        <v>4</v>
      </c>
      <c r="AN34" s="826">
        <f>+'[2]3.ผลงานคณะ'!AN143</f>
        <v>3</v>
      </c>
      <c r="AO34" s="990" t="str">
        <f>IF(AN34&lt;1.51,"ต้องปรับปรุงเร่งด่วน",IF(AN34&lt;2.51,"ต้องปรับปรุง",IF(AN34&lt;3.51,"พอใช้",IF(AN34&lt;4.51,"ดี",IF(AN34&gt;=4.51,"ดีมาก")))))</f>
        <v>พอใช้</v>
      </c>
      <c r="AP34" s="989">
        <f>+'[2]3.ผลงานคณะ'!AP143</f>
        <v>7</v>
      </c>
      <c r="AQ34" s="989" t="e">
        <f>+'[2]3.ผลงานคณะ'!AQ143</f>
        <v>#REF!</v>
      </c>
      <c r="AR34" s="1002">
        <f>+'[2]3.ผลงานคณะ'!AR143</f>
        <v>2</v>
      </c>
      <c r="AS34" s="826">
        <f>+'[2]3.ผลงานคณะ'!AS143</f>
        <v>2</v>
      </c>
      <c r="AT34" s="990" t="str">
        <f>IF(AS34&lt;1.51,"ต้องปรับปรุงเร่งด่วน",IF(AS34&lt;2.51,"ต้องปรับปรุง",IF(AS34&lt;3.51,"พอใช้",IF(AS34&lt;4.51,"ดี",IF(AS34&gt;=4.51,"ดีมาก")))))</f>
        <v>ต้องปรับปรุง</v>
      </c>
      <c r="AU34" s="989">
        <f>+'[2]3.ผลงานคณะ'!AU143</f>
        <v>5</v>
      </c>
      <c r="AV34" s="989" t="e">
        <f>+'[2]3.ผลงานคณะ'!AV143</f>
        <v>#REF!</v>
      </c>
      <c r="AW34" s="1002">
        <f>+'[2]3.ผลงานคณะ'!AW143</f>
        <v>4</v>
      </c>
      <c r="AX34" s="826">
        <f>+'[2]3.ผลงานคณะ'!AX143</f>
        <v>3</v>
      </c>
      <c r="AY34" s="990" t="str">
        <f>IF(AX34&lt;1.51,"ต้องปรับปรุงเร่งด่วน",IF(AX34&lt;2.51,"ต้องปรับปรุง",IF(AX34&lt;3.51,"พอใช้",IF(AX34&lt;4.51,"ดี",IF(AX34&gt;=4.51,"ดีมาก")))))</f>
        <v>พอใช้</v>
      </c>
      <c r="AZ34" s="989">
        <f>+'[2]3.ผลงานคณะ'!AZ143</f>
        <v>7</v>
      </c>
      <c r="BA34" s="989" t="e">
        <f>+'[2]3.ผลงานคณะ'!BA143</f>
        <v>#REF!</v>
      </c>
      <c r="BB34" s="1002">
        <f>+'[2]3.ผลงานคณะ'!BB143</f>
        <v>3</v>
      </c>
      <c r="BC34" s="826">
        <f>+'[2]3.ผลงานคณะ'!BC143</f>
        <v>3</v>
      </c>
      <c r="BD34" s="990" t="str">
        <f>IF(BC34&lt;1.51,"ต้องปรับปรุงเร่งด่วน",IF(BC34&lt;2.51,"ต้องปรับปรุง",IF(BC34&lt;3.51,"พอใช้",IF(BC34&lt;4.51,"ดี",IF(BC34&gt;=4.51,"ดีมาก")))))</f>
        <v>พอใช้</v>
      </c>
      <c r="BE34" s="989">
        <f>+'[2]3.ผลงานคณะ'!BE143</f>
        <v>7</v>
      </c>
      <c r="BF34" s="989" t="e">
        <f>+'[2]3.ผลงานคณะ'!BF143</f>
        <v>#REF!</v>
      </c>
      <c r="BG34" s="1002">
        <f>+'[2]3.ผลงานคณะ'!BG143</f>
        <v>2</v>
      </c>
      <c r="BH34" s="826">
        <f>+'[2]3.ผลงานคณะ'!BH143</f>
        <v>2</v>
      </c>
      <c r="BI34" s="990" t="str">
        <f>IF(BH34&lt;1.51,"ต้องปรับปรุงเร่งด่วน",IF(BH34&lt;2.51,"ต้องปรับปรุง",IF(BH34&lt;3.51,"พอใช้",IF(BH34&lt;4.51,"ดี",IF(BH34&gt;=4.51,"ดีมาก")))))</f>
        <v>ต้องปรับปรุง</v>
      </c>
      <c r="BJ34" s="309">
        <f>+'[3]1.เป้าหมาย'!B20</f>
        <v>0</v>
      </c>
      <c r="BK34" s="309">
        <f>+'4.1ผลงานสถาบัน'!BM137</f>
        <v>0</v>
      </c>
      <c r="BL34" s="1037">
        <v>7</v>
      </c>
      <c r="BM34" s="992">
        <v>5</v>
      </c>
      <c r="BN34" s="992" t="s">
        <v>303</v>
      </c>
      <c r="BO34" s="992" t="s">
        <v>303</v>
      </c>
      <c r="BP34" s="1038">
        <f>+'4.1ผลงานสถาบัน'!BN137</f>
        <v>7</v>
      </c>
      <c r="BQ34" s="994">
        <f>+'4.1ผลงานสถาบัน'!BO137</f>
        <v>5</v>
      </c>
      <c r="BR34" s="875" t="str">
        <f t="shared" si="12"/>
        <v>ดีมาก</v>
      </c>
      <c r="BS34" s="880" t="str">
        <f>IF(BP34&gt;=BJ34,"/",IF(BP34&lt;BJ34,"X"))</f>
        <v>/</v>
      </c>
    </row>
    <row r="35" spans="1:75" s="158" customFormat="1" ht="23.25" hidden="1" customHeight="1">
      <c r="A35" s="939"/>
      <c r="B35" s="521"/>
      <c r="C35" s="825"/>
      <c r="D35" s="872"/>
      <c r="E35" s="874"/>
      <c r="F35" s="940"/>
      <c r="G35" s="940"/>
      <c r="H35" s="886"/>
      <c r="I35" s="1002"/>
      <c r="J35" s="1005">
        <f>+I34</f>
        <v>7</v>
      </c>
      <c r="K35" s="990"/>
      <c r="L35" s="989"/>
      <c r="M35" s="989"/>
      <c r="N35" s="1002"/>
      <c r="O35" s="1005">
        <f>+N34</f>
        <v>5</v>
      </c>
      <c r="P35" s="990"/>
      <c r="Q35" s="989"/>
      <c r="R35" s="989"/>
      <c r="S35" s="1002"/>
      <c r="T35" s="1005">
        <f>+S34</f>
        <v>3</v>
      </c>
      <c r="U35" s="990"/>
      <c r="V35" s="989"/>
      <c r="W35" s="989"/>
      <c r="X35" s="1002"/>
      <c r="Y35" s="1005">
        <f>+X34</f>
        <v>6</v>
      </c>
      <c r="Z35" s="990"/>
      <c r="AA35" s="989"/>
      <c r="AB35" s="989"/>
      <c r="AC35" s="1002"/>
      <c r="AD35" s="1005">
        <f>+AC34</f>
        <v>5</v>
      </c>
      <c r="AE35" s="990"/>
      <c r="AF35" s="989"/>
      <c r="AG35" s="989"/>
      <c r="AH35" s="1002"/>
      <c r="AI35" s="1005">
        <f>+AH34</f>
        <v>5</v>
      </c>
      <c r="AJ35" s="990"/>
      <c r="AK35" s="989"/>
      <c r="AL35" s="989"/>
      <c r="AM35" s="1002"/>
      <c r="AN35" s="1005">
        <f>+AM34</f>
        <v>4</v>
      </c>
      <c r="AO35" s="990"/>
      <c r="AP35" s="989"/>
      <c r="AQ35" s="989"/>
      <c r="AR35" s="1002"/>
      <c r="AS35" s="1005">
        <f>+AR34</f>
        <v>2</v>
      </c>
      <c r="AT35" s="990"/>
      <c r="AU35" s="989"/>
      <c r="AV35" s="989"/>
      <c r="AW35" s="1002"/>
      <c r="AX35" s="1005">
        <f>+AW34</f>
        <v>4</v>
      </c>
      <c r="AY35" s="990"/>
      <c r="AZ35" s="989"/>
      <c r="BA35" s="989"/>
      <c r="BB35" s="1002"/>
      <c r="BC35" s="1005">
        <f>+BB34</f>
        <v>3</v>
      </c>
      <c r="BD35" s="990"/>
      <c r="BE35" s="989"/>
      <c r="BF35" s="989"/>
      <c r="BG35" s="1002"/>
      <c r="BH35" s="1005">
        <f>+BG34</f>
        <v>2</v>
      </c>
      <c r="BI35" s="990"/>
      <c r="BJ35" s="309"/>
      <c r="BK35" s="309"/>
      <c r="BL35" s="309"/>
      <c r="BM35" s="309"/>
      <c r="BN35" s="309"/>
      <c r="BO35" s="309"/>
      <c r="BP35" s="1038"/>
      <c r="BQ35" s="1006">
        <f>+BP34</f>
        <v>7</v>
      </c>
      <c r="BR35" s="875"/>
      <c r="BS35" s="875"/>
    </row>
    <row r="36" spans="1:75" s="158" customFormat="1" ht="31.5" customHeight="1">
      <c r="A36" s="939"/>
      <c r="B36" s="521" t="s">
        <v>58</v>
      </c>
      <c r="C36" s="942" t="s">
        <v>471</v>
      </c>
      <c r="D36" s="943" t="s">
        <v>498</v>
      </c>
      <c r="E36" s="874" t="s">
        <v>65</v>
      </c>
      <c r="F36" s="940" t="s">
        <v>39</v>
      </c>
      <c r="G36" s="940"/>
      <c r="H36" s="886">
        <f>+'4.1ผลงานสถาบัน'!F145</f>
        <v>0</v>
      </c>
      <c r="I36" s="989">
        <f>+'4.1ผลงานสถาบัน'!G145</f>
        <v>0</v>
      </c>
      <c r="J36" s="826">
        <f>+'4.1ผลงานสถาบัน'!H145</f>
        <v>0</v>
      </c>
      <c r="K36" s="990" t="str">
        <f>IF(J36&lt;1.51,"ต้องปรับปรุงเร่งด่วน",IF(J36&lt;2.51,"ต้องปรับปรุง",IF(J36&lt;3.51,"พอใช้",IF(J36&lt;4.51,"ดี",IF(J36&gt;=4.51,"ดีมาก")))))</f>
        <v>ต้องปรับปรุงเร่งด่วน</v>
      </c>
      <c r="L36" s="989">
        <f>+'4.1ผลงานสถาบัน'!J145</f>
        <v>0</v>
      </c>
      <c r="M36" s="989">
        <f>+'4.1ผลงานสถาบัน'!K145</f>
        <v>0</v>
      </c>
      <c r="N36" s="989">
        <f>+'4.1ผลงานสถาบัน'!L145</f>
        <v>0</v>
      </c>
      <c r="O36" s="826">
        <f>+'4.1ผลงานสถาบัน'!Q145</f>
        <v>0</v>
      </c>
      <c r="P36" s="990" t="str">
        <f>IF(O36&lt;1.51,"ต้องปรับปรุงเร่งด่วน",IF(O36&lt;2.51,"ต้องปรับปรุง",IF(O36&lt;3.51,"พอใช้",IF(O36&lt;4.51,"ดี",IF(O36&gt;=4.51,"ดีมาก")))))</f>
        <v>ต้องปรับปรุงเร่งด่วน</v>
      </c>
      <c r="Q36" s="989">
        <f>+'4.1ผลงานสถาบัน'!S145</f>
        <v>0</v>
      </c>
      <c r="R36" s="989">
        <f>+'4.1ผลงานสถาบัน'!T145</f>
        <v>0</v>
      </c>
      <c r="S36" s="989">
        <f>+'4.1ผลงานสถาบัน'!U145</f>
        <v>0</v>
      </c>
      <c r="T36" s="1023">
        <f>+'4.1ผลงานสถาบัน'!V145</f>
        <v>0</v>
      </c>
      <c r="U36" s="990" t="str">
        <f>IF(T36&lt;1.51,"ต้องปรับปรุงเร่งด่วน",IF(T36&lt;2.51,"ต้องปรับปรุง",IF(T36&lt;3.51,"พอใช้",IF(T36&lt;4.51,"ดี",IF(T36&gt;=4.51,"ดีมาก")))))</f>
        <v>ต้องปรับปรุงเร่งด่วน</v>
      </c>
      <c r="V36" s="989">
        <f>+'4.1ผลงานสถาบัน'!X145</f>
        <v>0</v>
      </c>
      <c r="W36" s="989">
        <f>+'4.1ผลงานสถาบัน'!Y145</f>
        <v>0</v>
      </c>
      <c r="X36" s="989">
        <f>+'4.1ผลงานสถาบัน'!Z145</f>
        <v>0</v>
      </c>
      <c r="Y36" s="826">
        <f>+'4.1ผลงานสถาบัน'!AA145</f>
        <v>0</v>
      </c>
      <c r="Z36" s="990" t="str">
        <f>IF(Y36&lt;1.51,"ต้องปรับปรุงเร่งด่วน",IF(Y36&lt;2.51,"ต้องปรับปรุง",IF(Y36&lt;3.51,"พอใช้",IF(Y36&lt;4.51,"ดี",IF(Y36&gt;=4.51,"ดีมาก")))))</f>
        <v>ต้องปรับปรุงเร่งด่วน</v>
      </c>
      <c r="AA36" s="989">
        <f>+'4.1ผลงานสถาบัน'!AC145</f>
        <v>0</v>
      </c>
      <c r="AB36" s="989">
        <f>+'4.1ผลงานสถาบัน'!AD145</f>
        <v>0</v>
      </c>
      <c r="AC36" s="989">
        <f>+'4.1ผลงานสถาบัน'!AE145</f>
        <v>0</v>
      </c>
      <c r="AD36" s="826">
        <f>+'4.1ผลงานสถาบัน'!AF145</f>
        <v>0</v>
      </c>
      <c r="AE36" s="990" t="str">
        <f>IF(AD36&lt;1.51,"ต้องปรับปรุงเร่งด่วน",IF(AD36&lt;2.51,"ต้องปรับปรุง",IF(AD36&lt;3.51,"พอใช้",IF(AD36&lt;4.51,"ดี",IF(AD36&gt;=4.51,"ดีมาก")))))</f>
        <v>ต้องปรับปรุงเร่งด่วน</v>
      </c>
      <c r="AF36" s="989">
        <f>+'4.1ผลงานสถาบัน'!AH145</f>
        <v>0</v>
      </c>
      <c r="AG36" s="989">
        <f>+'4.1ผลงานสถาบัน'!AI145</f>
        <v>0</v>
      </c>
      <c r="AH36" s="989">
        <f>+'4.1ผลงานสถาบัน'!AJ145</f>
        <v>0</v>
      </c>
      <c r="AI36" s="826">
        <f>+'4.1ผลงานสถาบัน'!AK145</f>
        <v>0</v>
      </c>
      <c r="AJ36" s="990" t="str">
        <f>IF(AI36&lt;1.51,"ต้องปรับปรุงเร่งด่วน",IF(AI36&lt;2.51,"ต้องปรับปรุง",IF(AI36&lt;3.51,"พอใช้",IF(AI36&lt;4.51,"ดี",IF(AI36&gt;=4.51,"ดีมาก")))))</f>
        <v>ต้องปรับปรุงเร่งด่วน</v>
      </c>
      <c r="AK36" s="989">
        <f>+'4.1ผลงานสถาบัน'!AM145</f>
        <v>0</v>
      </c>
      <c r="AL36" s="989">
        <f>+'4.1ผลงานสถาบัน'!AN145</f>
        <v>0</v>
      </c>
      <c r="AM36" s="989">
        <f>+'4.1ผลงานสถาบัน'!AO145</f>
        <v>0</v>
      </c>
      <c r="AN36" s="1023">
        <f>+'4.1ผลงานสถาบัน'!AP145</f>
        <v>0</v>
      </c>
      <c r="AO36" s="1024" t="str">
        <f>IF(AN36&lt;1.51,"ต้องปรับปรุงเร่งด่วน",IF(AN36&lt;2.51,"ต้องปรับปรุง",IF(AN36&lt;3.51,"พอใช้",IF(AN36&lt;4.51,"ดี",IF(AN36&gt;=4.51,"ดีมาก")))))</f>
        <v>ต้องปรับปรุงเร่งด่วน</v>
      </c>
      <c r="AP36" s="1025">
        <f>+'4.1ผลงานสถาบัน'!AR145</f>
        <v>0</v>
      </c>
      <c r="AQ36" s="1025">
        <f>+'4.1ผลงานสถาบัน'!AS145</f>
        <v>0</v>
      </c>
      <c r="AR36" s="1025">
        <f>+'4.1ผลงานสถาบัน'!AT145</f>
        <v>0</v>
      </c>
      <c r="AS36" s="1023">
        <f>+'4.1ผลงานสถาบัน'!AU145</f>
        <v>0</v>
      </c>
      <c r="AT36" s="1024" t="str">
        <f>IF(AS36&lt;1.51,"ต้องปรับปรุงเร่งด่วน",IF(AS36&lt;2.51,"ต้องปรับปรุง",IF(AS36&lt;3.51,"พอใช้",IF(AS36&lt;4.51,"ดี",IF(AS36&gt;=4.51,"ดีมาก")))))</f>
        <v>ต้องปรับปรุงเร่งด่วน</v>
      </c>
      <c r="AU36" s="1025">
        <f>+'4.1ผลงานสถาบัน'!AW145</f>
        <v>0</v>
      </c>
      <c r="AV36" s="1025">
        <f>+'4.1ผลงานสถาบัน'!AX145</f>
        <v>0</v>
      </c>
      <c r="AW36" s="1025">
        <f>+'4.1ผลงานสถาบัน'!AY145</f>
        <v>0</v>
      </c>
      <c r="AX36" s="1023">
        <f>+'4.1ผลงานสถาบัน'!AZ145</f>
        <v>0</v>
      </c>
      <c r="AY36" s="1024" t="str">
        <f>IF(AX36&lt;1.51,"ต้องปรับปรุงเร่งด่วน",IF(AX36&lt;2.51,"ต้องปรับปรุง",IF(AX36&lt;3.51,"พอใช้",IF(AX36&lt;4.51,"ดี",IF(AX36&gt;=4.51,"ดีมาก")))))</f>
        <v>ต้องปรับปรุงเร่งด่วน</v>
      </c>
      <c r="AZ36" s="1025">
        <f>+'4.1ผลงานสถาบัน'!BB145</f>
        <v>0</v>
      </c>
      <c r="BA36" s="1025">
        <f>+'4.1ผลงานสถาบัน'!BC145</f>
        <v>0</v>
      </c>
      <c r="BB36" s="1025">
        <f>+'4.1ผลงานสถาบัน'!BD145</f>
        <v>0</v>
      </c>
      <c r="BC36" s="1023">
        <f>+'4.1ผลงานสถาบัน'!BE145</f>
        <v>0</v>
      </c>
      <c r="BD36" s="990" t="str">
        <f>IF(BC36&lt;1.51,"ต้องปรับปรุงเร่งด่วน",IF(BC36&lt;2.51,"ต้องปรับปรุง",IF(BC36&lt;3.51,"พอใช้",IF(BC36&lt;4.51,"ดี",IF(BC36&gt;=4.51,"ดีมาก")))))</f>
        <v>ต้องปรับปรุงเร่งด่วน</v>
      </c>
      <c r="BE36" s="989">
        <f>+'4.1ผลงานสถาบัน'!BG145</f>
        <v>0</v>
      </c>
      <c r="BF36" s="989">
        <f>+'4.1ผลงานสถาบัน'!BH145</f>
        <v>0</v>
      </c>
      <c r="BG36" s="989">
        <f>+'4.1ผลงานสถาบัน'!BI145</f>
        <v>0</v>
      </c>
      <c r="BH36" s="826">
        <f>+'4.1ผลงานสถาบัน'!BJ145</f>
        <v>0</v>
      </c>
      <c r="BI36" s="990" t="str">
        <f>IF(BH36&lt;1.51,"ต้องปรับปรุงเร่งด่วน",IF(BH36&lt;2.51,"ต้องปรับปรุง",IF(BH36&lt;3.51,"พอใช้",IF(BH36&lt;4.51,"ดี",IF(BH36&gt;=4.51,"ดีมาก")))))</f>
        <v>ต้องปรับปรุงเร่งด่วน</v>
      </c>
      <c r="BJ36" s="989">
        <f>+'4.1ผลงานสถาบัน'!BL145</f>
        <v>4.0999999999999996</v>
      </c>
      <c r="BK36" s="989">
        <f>+'4.1ผลงานสถาบัน'!BM145</f>
        <v>0</v>
      </c>
      <c r="BL36" s="991">
        <v>3.38</v>
      </c>
      <c r="BM36" s="992">
        <v>3.38</v>
      </c>
      <c r="BN36" s="992">
        <v>37.11</v>
      </c>
      <c r="BO36" s="992">
        <v>11</v>
      </c>
      <c r="BP36" s="993" t="e">
        <f>+'4.1ผลงานสถาบัน'!BN145</f>
        <v>#DIV/0!</v>
      </c>
      <c r="BQ36" s="994" t="e">
        <f>+'4.1ผลงานสถาบัน'!BO145</f>
        <v>#DIV/0!</v>
      </c>
      <c r="BR36" s="875" t="e">
        <f t="shared" si="12"/>
        <v>#DIV/0!</v>
      </c>
      <c r="BS36" s="880" t="e">
        <f>IF(BP36&gt;=BJ36,"/",IF(BP36&lt;BJ36,"X"))</f>
        <v>#DIV/0!</v>
      </c>
    </row>
    <row r="37" spans="1:75" s="158" customFormat="1" ht="23.25" hidden="1" customHeight="1">
      <c r="A37" s="939"/>
      <c r="B37" s="521"/>
      <c r="C37" s="942"/>
      <c r="D37" s="943"/>
      <c r="E37" s="874"/>
      <c r="F37" s="940"/>
      <c r="G37" s="940"/>
      <c r="H37" s="886"/>
      <c r="I37" s="989"/>
      <c r="J37" s="995">
        <f>+I36</f>
        <v>0</v>
      </c>
      <c r="K37" s="990"/>
      <c r="L37" s="989"/>
      <c r="M37" s="989"/>
      <c r="N37" s="989"/>
      <c r="O37" s="995">
        <f>+N36</f>
        <v>0</v>
      </c>
      <c r="P37" s="1039"/>
      <c r="Q37" s="989"/>
      <c r="R37" s="989"/>
      <c r="S37" s="989"/>
      <c r="T37" s="995">
        <f>+S36</f>
        <v>0</v>
      </c>
      <c r="U37" s="1039"/>
      <c r="V37" s="989"/>
      <c r="W37" s="989"/>
      <c r="X37" s="989"/>
      <c r="Y37" s="995">
        <f>+X36</f>
        <v>0</v>
      </c>
      <c r="Z37" s="1039"/>
      <c r="AA37" s="989"/>
      <c r="AB37" s="989"/>
      <c r="AC37" s="989"/>
      <c r="AD37" s="995">
        <f>+AC36</f>
        <v>0</v>
      </c>
      <c r="AE37" s="1039"/>
      <c r="AF37" s="989"/>
      <c r="AG37" s="989"/>
      <c r="AH37" s="989"/>
      <c r="AI37" s="995">
        <f>+AH36</f>
        <v>0</v>
      </c>
      <c r="AJ37" s="1039"/>
      <c r="AK37" s="989"/>
      <c r="AL37" s="989"/>
      <c r="AM37" s="989"/>
      <c r="AN37" s="995">
        <f>+AM36</f>
        <v>0</v>
      </c>
      <c r="AO37" s="1040"/>
      <c r="AP37" s="1025"/>
      <c r="AQ37" s="1025"/>
      <c r="AR37" s="1025"/>
      <c r="AS37" s="995">
        <f>+AR36</f>
        <v>0</v>
      </c>
      <c r="AT37" s="1040"/>
      <c r="AU37" s="1025"/>
      <c r="AV37" s="1025"/>
      <c r="AW37" s="1025"/>
      <c r="AX37" s="995">
        <f>+AW36</f>
        <v>0</v>
      </c>
      <c r="AY37" s="1040"/>
      <c r="AZ37" s="1025"/>
      <c r="BA37" s="1025"/>
      <c r="BB37" s="1025"/>
      <c r="BC37" s="995">
        <f>+BB36</f>
        <v>0</v>
      </c>
      <c r="BD37" s="1039"/>
      <c r="BE37" s="989"/>
      <c r="BF37" s="989"/>
      <c r="BG37" s="989"/>
      <c r="BH37" s="995">
        <f>+BG36</f>
        <v>0</v>
      </c>
      <c r="BI37" s="1039"/>
      <c r="BJ37" s="989"/>
      <c r="BK37" s="989"/>
      <c r="BL37" s="989"/>
      <c r="BM37" s="989"/>
      <c r="BN37" s="989"/>
      <c r="BO37" s="989"/>
      <c r="BP37" s="993"/>
      <c r="BQ37" s="996" t="e">
        <f>+BP36</f>
        <v>#DIV/0!</v>
      </c>
      <c r="BR37" s="875"/>
      <c r="BS37" s="875"/>
    </row>
    <row r="38" spans="1:75" s="158" customFormat="1" ht="69.75" customHeight="1">
      <c r="A38" s="939"/>
      <c r="B38" s="1041" t="s">
        <v>504</v>
      </c>
      <c r="C38" s="825" t="s">
        <v>474</v>
      </c>
      <c r="D38" s="872" t="s">
        <v>489</v>
      </c>
      <c r="E38" s="874" t="s">
        <v>64</v>
      </c>
      <c r="F38" s="940" t="s">
        <v>39</v>
      </c>
      <c r="G38" s="940"/>
      <c r="H38" s="886" t="e">
        <f>+'[2]3.ผลงานคณะ'!H151</f>
        <v>#REF!</v>
      </c>
      <c r="I38" s="1002">
        <f>+'[2]3.ผลงานคณะ'!I151</f>
        <v>6</v>
      </c>
      <c r="J38" s="826">
        <f>+'[2]3.ผลงานคณะ'!J151</f>
        <v>5</v>
      </c>
      <c r="K38" s="990" t="str">
        <f>IF(J38&lt;1.51,"ต้องปรับปรุงเร่งด่วน",IF(J38&lt;2.51,"ต้องปรับปรุง",IF(J38&lt;3.51,"พอใช้",IF(J38&lt;4.51,"ดี",IF(J38&gt;=4.51,"ดีมาก")))))</f>
        <v>ดีมาก</v>
      </c>
      <c r="L38" s="989">
        <f>+'[2]3.ผลงานคณะ'!L151</f>
        <v>4</v>
      </c>
      <c r="M38" s="989" t="e">
        <f>+'[2]3.ผลงานคณะ'!M151</f>
        <v>#REF!</v>
      </c>
      <c r="N38" s="1002">
        <f>+'[2]3.ผลงานคณะ'!N151</f>
        <v>6</v>
      </c>
      <c r="O38" s="826">
        <f>+'[2]3.ผลงานคณะ'!O151</f>
        <v>5</v>
      </c>
      <c r="P38" s="990" t="str">
        <f>IF(O38&lt;1.51,"ต้องปรับปรุงเร่งด่วน",IF(O38&lt;2.51,"ต้องปรับปรุง",IF(O38&lt;3.51,"พอใช้",IF(O38&lt;4.51,"ดี",IF(O38&gt;=4.51,"ดีมาก")))))</f>
        <v>ดีมาก</v>
      </c>
      <c r="Q38" s="989">
        <f>+'[2]3.ผลงานคณะ'!Q151</f>
        <v>5</v>
      </c>
      <c r="R38" s="989" t="e">
        <f>+'[2]3.ผลงานคณะ'!R151</f>
        <v>#REF!</v>
      </c>
      <c r="S38" s="1002">
        <f>+'[2]3.ผลงานคณะ'!S151</f>
        <v>4</v>
      </c>
      <c r="T38" s="826">
        <f>+'[2]3.ผลงานคณะ'!T151</f>
        <v>3</v>
      </c>
      <c r="U38" s="990" t="str">
        <f>IF(T38&lt;1.51,"ต้องปรับปรุงเร่งด่วน",IF(T38&lt;2.51,"ต้องปรับปรุง",IF(T38&lt;3.51,"พอใช้",IF(T38&lt;4.51,"ดี",IF(T38&gt;=4.51,"ดีมาก")))))</f>
        <v>พอใช้</v>
      </c>
      <c r="V38" s="989">
        <f>+'[2]3.ผลงานคณะ'!V151</f>
        <v>5</v>
      </c>
      <c r="W38" s="989" t="e">
        <f>+'[2]3.ผลงานคณะ'!W151</f>
        <v>#REF!</v>
      </c>
      <c r="X38" s="1002">
        <f>+'[2]3.ผลงานคณะ'!X151</f>
        <v>6</v>
      </c>
      <c r="Y38" s="826">
        <f>+'[2]3.ผลงานคณะ'!Y151</f>
        <v>5</v>
      </c>
      <c r="Z38" s="990" t="str">
        <f>IF(Y38&lt;1.51,"ต้องปรับปรุงเร่งด่วน",IF(Y38&lt;2.51,"ต้องปรับปรุง",IF(Y38&lt;3.51,"พอใช้",IF(Y38&lt;4.51,"ดี",IF(Y38&gt;=4.51,"ดีมาก")))))</f>
        <v>ดีมาก</v>
      </c>
      <c r="AA38" s="989">
        <f>+'[2]3.ผลงานคณะ'!AA151</f>
        <v>5</v>
      </c>
      <c r="AB38" s="989" t="e">
        <f>+'[2]3.ผลงานคณะ'!AB151</f>
        <v>#REF!</v>
      </c>
      <c r="AC38" s="1002">
        <f>+'[2]3.ผลงานคณะ'!AC151</f>
        <v>6</v>
      </c>
      <c r="AD38" s="826">
        <f>+'[2]3.ผลงานคณะ'!AD151</f>
        <v>5</v>
      </c>
      <c r="AE38" s="990" t="str">
        <f>IF(AD38&lt;1.51,"ต้องปรับปรุงเร่งด่วน",IF(AD38&lt;2.51,"ต้องปรับปรุง",IF(AD38&lt;3.51,"พอใช้",IF(AD38&lt;4.51,"ดี",IF(AD38&gt;=4.51,"ดีมาก")))))</f>
        <v>ดีมาก</v>
      </c>
      <c r="AF38" s="989">
        <f>+'[2]3.ผลงานคณะ'!AF151</f>
        <v>3</v>
      </c>
      <c r="AG38" s="989" t="e">
        <f>+'[2]3.ผลงานคณะ'!AG151</f>
        <v>#REF!</v>
      </c>
      <c r="AH38" s="1002">
        <f>+'[2]3.ผลงานคณะ'!AH151</f>
        <v>5</v>
      </c>
      <c r="AI38" s="826">
        <f>+'[2]3.ผลงานคณะ'!AI151</f>
        <v>4</v>
      </c>
      <c r="AJ38" s="990" t="str">
        <f>IF(AI38&lt;1.51,"ต้องปรับปรุงเร่งด่วน",IF(AI38&lt;2.51,"ต้องปรับปรุง",IF(AI38&lt;3.51,"พอใช้",IF(AI38&lt;4.51,"ดี",IF(AI38&gt;=4.51,"ดีมาก")))))</f>
        <v>ดี</v>
      </c>
      <c r="AK38" s="989">
        <f>+'[2]3.ผลงานคณะ'!AK151</f>
        <v>4</v>
      </c>
      <c r="AL38" s="989" t="e">
        <f>+'[2]3.ผลงานคณะ'!AL151</f>
        <v>#REF!</v>
      </c>
      <c r="AM38" s="1002">
        <f>+'[2]3.ผลงานคณะ'!AM151</f>
        <v>6</v>
      </c>
      <c r="AN38" s="826">
        <f>+'[2]3.ผลงานคณะ'!AN151</f>
        <v>5</v>
      </c>
      <c r="AO38" s="990" t="str">
        <f>IF(AN38&lt;1.51,"ต้องปรับปรุงเร่งด่วน",IF(AN38&lt;2.51,"ต้องปรับปรุง",IF(AN38&lt;3.51,"พอใช้",IF(AN38&lt;4.51,"ดี",IF(AN38&gt;=4.51,"ดีมาก")))))</f>
        <v>ดีมาก</v>
      </c>
      <c r="AP38" s="989">
        <f>+'[2]3.ผลงานคณะ'!AP151</f>
        <v>3</v>
      </c>
      <c r="AQ38" s="989" t="e">
        <f>+'[2]3.ผลงานคณะ'!AQ151</f>
        <v>#REF!</v>
      </c>
      <c r="AR38" s="1002">
        <f>+'[2]3.ผลงานคณะ'!AR151</f>
        <v>5</v>
      </c>
      <c r="AS38" s="826">
        <f>+'[2]3.ผลงานคณะ'!AS151</f>
        <v>4</v>
      </c>
      <c r="AT38" s="990" t="str">
        <f>IF(AS38&lt;1.51,"ต้องปรับปรุงเร่งด่วน",IF(AS38&lt;2.51,"ต้องปรับปรุง",IF(AS38&lt;3.51,"พอใช้",IF(AS38&lt;4.51,"ดี",IF(AS38&gt;=4.51,"ดีมาก")))))</f>
        <v>ดี</v>
      </c>
      <c r="AU38" s="989">
        <f>+'[2]3.ผลงานคณะ'!AU151</f>
        <v>5</v>
      </c>
      <c r="AV38" s="989" t="e">
        <f>+'[2]3.ผลงานคณะ'!AV151</f>
        <v>#REF!</v>
      </c>
      <c r="AW38" s="1002">
        <f>+'[2]3.ผลงานคณะ'!AW151</f>
        <v>5</v>
      </c>
      <c r="AX38" s="826">
        <f>+'[2]3.ผลงานคณะ'!AX151</f>
        <v>4</v>
      </c>
      <c r="AY38" s="990" t="str">
        <f>IF(AX38&lt;1.51,"ต้องปรับปรุงเร่งด่วน",IF(AX38&lt;2.51,"ต้องปรับปรุง",IF(AX38&lt;3.51,"พอใช้",IF(AX38&lt;4.51,"ดี",IF(AX38&gt;=4.51,"ดีมาก")))))</f>
        <v>ดี</v>
      </c>
      <c r="AZ38" s="989">
        <f>+'[2]3.ผลงานคณะ'!AZ151</f>
        <v>5</v>
      </c>
      <c r="BA38" s="989" t="e">
        <f>+'[2]3.ผลงานคณะ'!BA151</f>
        <v>#REF!</v>
      </c>
      <c r="BB38" s="1002">
        <f>+'[2]3.ผลงานคณะ'!BB151</f>
        <v>6</v>
      </c>
      <c r="BC38" s="826">
        <f>+'[2]3.ผลงานคณะ'!BC151</f>
        <v>5</v>
      </c>
      <c r="BD38" s="990" t="str">
        <f>IF(BC38&lt;1.51,"ต้องปรับปรุงเร่งด่วน",IF(BC38&lt;2.51,"ต้องปรับปรุง",IF(BC38&lt;3.51,"พอใช้",IF(BC38&lt;4.51,"ดี",IF(BC38&gt;=4.51,"ดีมาก")))))</f>
        <v>ดีมาก</v>
      </c>
      <c r="BE38" s="989">
        <f>+'[2]3.ผลงานคณะ'!BE151</f>
        <v>5</v>
      </c>
      <c r="BF38" s="989" t="e">
        <f>+'[2]3.ผลงานคณะ'!BF151</f>
        <v>#REF!</v>
      </c>
      <c r="BG38" s="1002">
        <f>+'[2]3.ผลงานคณะ'!BG151</f>
        <v>5</v>
      </c>
      <c r="BH38" s="826">
        <f>+'[2]3.ผลงานคณะ'!BH151</f>
        <v>4</v>
      </c>
      <c r="BI38" s="990" t="str">
        <f>IF(BH38&lt;1.51,"ต้องปรับปรุงเร่งด่วน",IF(BH38&lt;2.51,"ต้องปรับปรุง",IF(BH38&lt;3.51,"พอใช้",IF(BH38&lt;4.51,"ดี",IF(BH38&gt;=4.51,"ดีมาก")))))</f>
        <v>ดี</v>
      </c>
      <c r="BJ38" s="309">
        <f>+'[3]1.เป้าหมาย'!B22</f>
        <v>0</v>
      </c>
      <c r="BK38" s="309">
        <f>+'4.1ผลงานสถาบัน'!BM148</f>
        <v>0</v>
      </c>
      <c r="BL38" s="1037">
        <v>5</v>
      </c>
      <c r="BM38" s="992">
        <v>4</v>
      </c>
      <c r="BN38" s="992" t="s">
        <v>303</v>
      </c>
      <c r="BO38" s="992" t="s">
        <v>303</v>
      </c>
      <c r="BP38" s="1038">
        <f>+'4.1ผลงานสถาบัน'!BN148</f>
        <v>6</v>
      </c>
      <c r="BQ38" s="994">
        <f>+'4.1ผลงานสถาบัน'!BO148</f>
        <v>5</v>
      </c>
      <c r="BR38" s="875" t="str">
        <f t="shared" si="12"/>
        <v>ดีมาก</v>
      </c>
      <c r="BS38" s="897" t="str">
        <f>IF(BP38&gt;=BJ38,"/",IF(BP38&lt;BJ38,"X"))</f>
        <v>/</v>
      </c>
    </row>
    <row r="39" spans="1:75" s="158" customFormat="1" ht="23.25" hidden="1" customHeight="1">
      <c r="A39" s="947"/>
      <c r="B39" s="948"/>
      <c r="C39" s="949"/>
      <c r="D39" s="950"/>
      <c r="E39" s="951"/>
      <c r="F39" s="952"/>
      <c r="G39" s="952"/>
      <c r="H39" s="953"/>
      <c r="I39" s="954"/>
      <c r="J39" s="955">
        <f>+I38</f>
        <v>6</v>
      </c>
      <c r="K39" s="956"/>
      <c r="L39" s="951"/>
      <c r="M39" s="951"/>
      <c r="N39" s="954"/>
      <c r="O39" s="955">
        <f>+N38</f>
        <v>6</v>
      </c>
      <c r="P39" s="956"/>
      <c r="Q39" s="951"/>
      <c r="R39" s="951"/>
      <c r="S39" s="954"/>
      <c r="T39" s="955">
        <f>+S38</f>
        <v>4</v>
      </c>
      <c r="U39" s="956"/>
      <c r="V39" s="951"/>
      <c r="W39" s="951"/>
      <c r="X39" s="954"/>
      <c r="Y39" s="955">
        <f>+X38</f>
        <v>6</v>
      </c>
      <c r="Z39" s="956"/>
      <c r="AA39" s="951"/>
      <c r="AB39" s="951"/>
      <c r="AC39" s="954"/>
      <c r="AD39" s="955">
        <f>+AC38</f>
        <v>6</v>
      </c>
      <c r="AE39" s="956"/>
      <c r="AF39" s="951"/>
      <c r="AG39" s="951"/>
      <c r="AH39" s="954"/>
      <c r="AI39" s="955">
        <f>+AH38</f>
        <v>5</v>
      </c>
      <c r="AJ39" s="956"/>
      <c r="AK39" s="951"/>
      <c r="AL39" s="951"/>
      <c r="AM39" s="954"/>
      <c r="AN39" s="955">
        <f>+AM38</f>
        <v>6</v>
      </c>
      <c r="AO39" s="956"/>
      <c r="AP39" s="951"/>
      <c r="AQ39" s="951"/>
      <c r="AR39" s="954"/>
      <c r="AS39" s="955">
        <f>+AR38</f>
        <v>5</v>
      </c>
      <c r="AT39" s="956"/>
      <c r="AU39" s="951"/>
      <c r="AV39" s="951"/>
      <c r="AW39" s="954"/>
      <c r="AX39" s="955">
        <f>+AW38</f>
        <v>5</v>
      </c>
      <c r="AY39" s="956"/>
      <c r="AZ39" s="951"/>
      <c r="BA39" s="951"/>
      <c r="BB39" s="954"/>
      <c r="BC39" s="955">
        <f>+BB38</f>
        <v>6</v>
      </c>
      <c r="BD39" s="956"/>
      <c r="BE39" s="951"/>
      <c r="BF39" s="951"/>
      <c r="BG39" s="954"/>
      <c r="BH39" s="955">
        <f>+BG38</f>
        <v>5</v>
      </c>
      <c r="BI39" s="956"/>
      <c r="BJ39" s="957"/>
      <c r="BK39" s="957"/>
      <c r="BL39" s="957"/>
      <c r="BM39" s="957"/>
      <c r="BN39" s="957"/>
      <c r="BO39" s="957"/>
      <c r="BP39" s="958"/>
      <c r="BQ39" s="959">
        <f>+BP38</f>
        <v>6</v>
      </c>
      <c r="BR39" s="960"/>
    </row>
    <row r="40" spans="1:75" s="163" customFormat="1" ht="33" customHeight="1">
      <c r="A40" s="961"/>
      <c r="B40" s="961" t="s">
        <v>499</v>
      </c>
      <c r="C40" s="961"/>
      <c r="D40" s="961"/>
      <c r="E40" s="961"/>
      <c r="F40" s="961"/>
      <c r="G40" s="962"/>
      <c r="H40" s="963"/>
      <c r="I40" s="964"/>
      <c r="J40" s="534" t="e">
        <f>+J41/J42</f>
        <v>#DIV/0!</v>
      </c>
      <c r="K40" s="965"/>
      <c r="L40" s="965"/>
      <c r="M40" s="966"/>
      <c r="N40" s="964"/>
      <c r="O40" s="534" t="e">
        <f>+O41/O42</f>
        <v>#DIV/0!</v>
      </c>
      <c r="P40" s="965"/>
      <c r="Q40" s="965"/>
      <c r="R40" s="966"/>
      <c r="S40" s="964"/>
      <c r="T40" s="534" t="e">
        <f>+T41/T42</f>
        <v>#DIV/0!</v>
      </c>
      <c r="U40" s="965"/>
      <c r="V40" s="965"/>
      <c r="W40" s="966"/>
      <c r="X40" s="964"/>
      <c r="Y40" s="534" t="e">
        <f>+Y41/Y42</f>
        <v>#DIV/0!</v>
      </c>
      <c r="Z40" s="965"/>
      <c r="AA40" s="965"/>
      <c r="AB40" s="966"/>
      <c r="AC40" s="964"/>
      <c r="AD40" s="534" t="e">
        <f>+AD41/AD42</f>
        <v>#DIV/0!</v>
      </c>
      <c r="AE40" s="965"/>
      <c r="AF40" s="965"/>
      <c r="AG40" s="966"/>
      <c r="AH40" s="964"/>
      <c r="AI40" s="534" t="e">
        <f>+AI41/AI42</f>
        <v>#DIV/0!</v>
      </c>
      <c r="AJ40" s="965"/>
      <c r="AK40" s="965"/>
      <c r="AL40" s="966"/>
      <c r="AM40" s="964"/>
      <c r="AN40" s="534" t="e">
        <f>+AN41/AN42</f>
        <v>#DIV/0!</v>
      </c>
      <c r="AO40" s="965"/>
      <c r="AP40" s="965"/>
      <c r="AQ40" s="966"/>
      <c r="AR40" s="964"/>
      <c r="AS40" s="534" t="e">
        <f>+AS41/AS42</f>
        <v>#DIV/0!</v>
      </c>
      <c r="AT40" s="965"/>
      <c r="AU40" s="965"/>
      <c r="AV40" s="966"/>
      <c r="AW40" s="964"/>
      <c r="AX40" s="534" t="e">
        <f>+AX41/AX42</f>
        <v>#DIV/0!</v>
      </c>
      <c r="AY40" s="965"/>
      <c r="AZ40" s="534"/>
      <c r="BA40" s="963"/>
      <c r="BB40" s="964"/>
      <c r="BC40" s="534" t="e">
        <f>+BC41/BC42</f>
        <v>#DIV/0!</v>
      </c>
      <c r="BD40" s="965"/>
      <c r="BE40" s="534"/>
      <c r="BF40" s="963"/>
      <c r="BG40" s="964"/>
      <c r="BH40" s="534" t="e">
        <f>+BH41/BH42</f>
        <v>#DIV/0!</v>
      </c>
      <c r="BI40" s="965"/>
      <c r="BJ40" s="964"/>
      <c r="BK40" s="963"/>
      <c r="BL40" s="963"/>
      <c r="BM40" s="967">
        <v>4.18</v>
      </c>
      <c r="BN40" s="964"/>
      <c r="BO40" s="964"/>
      <c r="BP40" s="968"/>
      <c r="BQ40" s="788" t="e">
        <f>+BQ41/BQ42</f>
        <v>#DIV/0!</v>
      </c>
      <c r="BR40" s="965"/>
      <c r="BS40" s="969"/>
    </row>
    <row r="41" spans="1:75" s="163" customFormat="1" ht="26.25" hidden="1" customHeight="1">
      <c r="A41" s="1429" t="s">
        <v>59</v>
      </c>
      <c r="B41" s="1429"/>
      <c r="C41" s="1429"/>
      <c r="D41" s="1429"/>
      <c r="E41" s="1429"/>
      <c r="F41" s="1429"/>
      <c r="G41" s="970"/>
      <c r="H41" s="971"/>
      <c r="I41" s="964"/>
      <c r="J41" s="972" t="e">
        <f>+SUM(J8,J10,J12,J14,J16,,J18,J21,J23,J25,J28,J31,J34,J38)</f>
        <v>#DIV/0!</v>
      </c>
      <c r="K41" s="972"/>
      <c r="L41" s="972"/>
      <c r="M41" s="971"/>
      <c r="N41" s="964"/>
      <c r="O41" s="972" t="e">
        <f>+SUM(O8,O10,O12,O14,O16,,O18,O21,O23,O25,O28,O31,O34,O38)</f>
        <v>#DIV/0!</v>
      </c>
      <c r="P41" s="972"/>
      <c r="Q41" s="972"/>
      <c r="R41" s="971"/>
      <c r="S41" s="964"/>
      <c r="T41" s="972" t="e">
        <f>+SUM(T8,T10,T12,T14,T16,,T18,T21,T23,T25,T28,T31,T34,T38)</f>
        <v>#DIV/0!</v>
      </c>
      <c r="U41" s="972"/>
      <c r="V41" s="972"/>
      <c r="W41" s="971"/>
      <c r="X41" s="964"/>
      <c r="Y41" s="972" t="e">
        <f>+SUM(Y8,Y10,Y12,Y14,Y16,,Y18,Y21,Y23,Y25,Y28,Y31,Y34,Y38)</f>
        <v>#DIV/0!</v>
      </c>
      <c r="Z41" s="972"/>
      <c r="AA41" s="972"/>
      <c r="AB41" s="971"/>
      <c r="AC41" s="964"/>
      <c r="AD41" s="972" t="e">
        <f>+SUM(AD8,AD10,AD12,AD14,AD16,,AD18,AD21,AD23,AD25,AD28,AD31,AD34,AD38)</f>
        <v>#DIV/0!</v>
      </c>
      <c r="AE41" s="972"/>
      <c r="AF41" s="972"/>
      <c r="AG41" s="971"/>
      <c r="AH41" s="964"/>
      <c r="AI41" s="972" t="e">
        <f>+SUM(AI8,AI10,AI12,AI14,AI16,,AI18,AI21,AI23,AI25,AI28,AI31,AI34,AI38)</f>
        <v>#DIV/0!</v>
      </c>
      <c r="AJ41" s="972"/>
      <c r="AK41" s="972"/>
      <c r="AL41" s="971"/>
      <c r="AM41" s="964"/>
      <c r="AN41" s="972" t="e">
        <f>+SUM(AN8,AN10,AN12,AN14,AN16,,AN18,AN21,AN23,AN25,AN28,AN31,AN34,AN38)</f>
        <v>#DIV/0!</v>
      </c>
      <c r="AO41" s="972"/>
      <c r="AP41" s="972"/>
      <c r="AQ41" s="971"/>
      <c r="AR41" s="964"/>
      <c r="AS41" s="972" t="e">
        <f>+SUM(AS8,AS10,AS12,AS14,AS16,,AS18,AS21,AS23,AS25,AS28,AS31,AS34,AS38)</f>
        <v>#DIV/0!</v>
      </c>
      <c r="AT41" s="972"/>
      <c r="AU41" s="972"/>
      <c r="AV41" s="971"/>
      <c r="AW41" s="964"/>
      <c r="AX41" s="972" t="e">
        <f>+SUM(AX8,AX10,AX12,AX14,AX16,,AX18,AX21,AX23,AX25,AX28,AX31,AX34,AX38)</f>
        <v>#DIV/0!</v>
      </c>
      <c r="AY41" s="972"/>
      <c r="AZ41" s="972"/>
      <c r="BA41" s="971"/>
      <c r="BB41" s="964"/>
      <c r="BC41" s="972" t="e">
        <f>+SUM(BC8,BC10,BC12,BC14,BC16,,BC18,BC21,BC23,BC25,BC28,BC31,BC34,BC38)</f>
        <v>#DIV/0!</v>
      </c>
      <c r="BD41" s="972"/>
      <c r="BE41" s="972"/>
      <c r="BF41" s="971"/>
      <c r="BG41" s="964"/>
      <c r="BH41" s="972" t="e">
        <f>+SUM(BH8,BH10,BH12,BH14,BH16,,BH18,BH21,BH23,BH25,BH28,BH31,BH34,BH38)</f>
        <v>#DIV/0!</v>
      </c>
      <c r="BI41" s="972"/>
      <c r="BJ41" s="972"/>
      <c r="BK41" s="971"/>
      <c r="BL41" s="971"/>
      <c r="BM41" s="971"/>
      <c r="BN41" s="971"/>
      <c r="BO41" s="971"/>
      <c r="BP41" s="964"/>
      <c r="BQ41" s="972" t="e">
        <f>+SUM(BQ8,BQ10,BQ12,BQ16,BQ18,BQ21,BQ23,BQ25,BQ28,BQ31,BQ34,BQ38,BQ36)</f>
        <v>#DIV/0!</v>
      </c>
      <c r="BR41" s="972"/>
      <c r="BS41" s="969"/>
    </row>
    <row r="42" spans="1:75" s="163" customFormat="1" ht="26.25" hidden="1" customHeight="1">
      <c r="A42" s="1429" t="s">
        <v>60</v>
      </c>
      <c r="B42" s="1429"/>
      <c r="C42" s="1429"/>
      <c r="D42" s="1429"/>
      <c r="E42" s="1429"/>
      <c r="F42" s="1429"/>
      <c r="G42" s="970"/>
      <c r="H42" s="971"/>
      <c r="I42" s="964"/>
      <c r="J42" s="973">
        <v>13</v>
      </c>
      <c r="K42" s="973"/>
      <c r="L42" s="973"/>
      <c r="M42" s="971"/>
      <c r="N42" s="964"/>
      <c r="O42" s="973">
        <v>13</v>
      </c>
      <c r="P42" s="974"/>
      <c r="Q42" s="974"/>
      <c r="R42" s="971"/>
      <c r="S42" s="964"/>
      <c r="T42" s="973">
        <v>13</v>
      </c>
      <c r="U42" s="973"/>
      <c r="V42" s="973"/>
      <c r="W42" s="971"/>
      <c r="X42" s="964"/>
      <c r="Y42" s="973">
        <v>13</v>
      </c>
      <c r="Z42" s="973"/>
      <c r="AA42" s="973"/>
      <c r="AB42" s="971"/>
      <c r="AC42" s="964"/>
      <c r="AD42" s="973">
        <v>13</v>
      </c>
      <c r="AE42" s="973"/>
      <c r="AF42" s="973"/>
      <c r="AG42" s="971"/>
      <c r="AH42" s="964"/>
      <c r="AI42" s="973">
        <v>13</v>
      </c>
      <c r="AJ42" s="973"/>
      <c r="AK42" s="973"/>
      <c r="AL42" s="971"/>
      <c r="AM42" s="964"/>
      <c r="AN42" s="973">
        <v>13</v>
      </c>
      <c r="AO42" s="973"/>
      <c r="AP42" s="973"/>
      <c r="AQ42" s="971"/>
      <c r="AR42" s="964"/>
      <c r="AS42" s="973">
        <v>13</v>
      </c>
      <c r="AT42" s="973"/>
      <c r="AU42" s="973"/>
      <c r="AV42" s="971"/>
      <c r="AW42" s="964"/>
      <c r="AX42" s="973">
        <v>13</v>
      </c>
      <c r="AY42" s="973"/>
      <c r="AZ42" s="973"/>
      <c r="BA42" s="971"/>
      <c r="BB42" s="964"/>
      <c r="BC42" s="973">
        <v>13</v>
      </c>
      <c r="BD42" s="973"/>
      <c r="BE42" s="973"/>
      <c r="BF42" s="971"/>
      <c r="BG42" s="964"/>
      <c r="BH42" s="973">
        <v>13</v>
      </c>
      <c r="BI42" s="973"/>
      <c r="BJ42" s="973"/>
      <c r="BK42" s="971"/>
      <c r="BL42" s="971"/>
      <c r="BM42" s="971"/>
      <c r="BN42" s="971"/>
      <c r="BO42" s="971"/>
      <c r="BP42" s="964"/>
      <c r="BQ42" s="973">
        <v>13</v>
      </c>
      <c r="BR42" s="973"/>
      <c r="BS42" s="969"/>
    </row>
    <row r="43" spans="1:75" s="178" customFormat="1" ht="27.75" customHeight="1">
      <c r="A43" s="961"/>
      <c r="B43" s="961" t="s">
        <v>353</v>
      </c>
      <c r="C43" s="961"/>
      <c r="D43" s="961"/>
      <c r="E43" s="961"/>
      <c r="F43" s="961"/>
      <c r="G43" s="962"/>
      <c r="H43" s="975"/>
      <c r="I43" s="975"/>
      <c r="J43" s="175" t="e">
        <f>IF(J40&lt;1.51,"ต้องปรับปรุงเร่งด่วน",IF(J40&lt;2.51,"ต้องปรับปรุง",IF(J40&lt;3.51,"พอใช้",IF(J40&lt;4.51,"ดี",IF(J40&gt;=4.51,"ดีมาก")))))</f>
        <v>#DIV/0!</v>
      </c>
      <c r="K43" s="175"/>
      <c r="L43" s="175"/>
      <c r="M43" s="975"/>
      <c r="N43" s="975"/>
      <c r="O43" s="175" t="e">
        <f>IF(O40&lt;1.51,"ต้องปรับปรุงเร่งด่วน",IF(O40&lt;2.51,"ต้องปรับปรุง",IF(O40&lt;3.51,"พอใช้",IF(O40&lt;4.51,"ดี",IF(O40&gt;=4.51,"ดีมาก")))))</f>
        <v>#DIV/0!</v>
      </c>
      <c r="P43" s="976"/>
      <c r="Q43" s="976"/>
      <c r="R43" s="975"/>
      <c r="S43" s="975"/>
      <c r="T43" s="175" t="e">
        <f>IF(T40&lt;1.51,"ต้องปรับปรุงเร่งด่วน",IF(T40&lt;2.51,"ต้องปรับปรุง",IF(T40&lt;3.51,"พอใช้",IF(T40&lt;4.51,"ดี",IF(T40&gt;=4.51,"ดีมาก")))))</f>
        <v>#DIV/0!</v>
      </c>
      <c r="U43" s="175"/>
      <c r="V43" s="175"/>
      <c r="W43" s="975"/>
      <c r="X43" s="975"/>
      <c r="Y43" s="175" t="e">
        <f>IF(Y40&lt;1.51,"ต้องปรับปรุงเร่งด่วน",IF(Y40&lt;2.51,"ต้องปรับปรุง",IF(Y40&lt;3.51,"พอใช้",IF(Y40&lt;4.51,"ดี",IF(Y40&gt;=4.51,"ดีมาก")))))</f>
        <v>#DIV/0!</v>
      </c>
      <c r="Z43" s="175"/>
      <c r="AA43" s="175"/>
      <c r="AB43" s="975"/>
      <c r="AC43" s="975"/>
      <c r="AD43" s="175" t="e">
        <f>IF(AD40&lt;1.51,"ต้องปรับปรุงเร่งด่วน",IF(AD40&lt;2.51,"ต้องปรับปรุง",IF(AD40&lt;3.51,"พอใช้",IF(AD40&lt;4.51,"ดี",IF(AD40&gt;=4.51,"ดีมาก")))))</f>
        <v>#DIV/0!</v>
      </c>
      <c r="AE43" s="175"/>
      <c r="AF43" s="175"/>
      <c r="AG43" s="975"/>
      <c r="AH43" s="975"/>
      <c r="AI43" s="175" t="e">
        <f>IF(AI40&lt;1.51,"ต้องปรับปรุงเร่งด่วน",IF(AI40&lt;2.51,"ต้องปรับปรุง",IF(AI40&lt;3.51,"พอใช้",IF(AI40&lt;4.51,"ดี",IF(AI40&gt;=4.51,"ดีมาก")))))</f>
        <v>#DIV/0!</v>
      </c>
      <c r="AJ43" s="175"/>
      <c r="AK43" s="175"/>
      <c r="AL43" s="975"/>
      <c r="AM43" s="975"/>
      <c r="AN43" s="175" t="e">
        <f>IF(AN40&lt;1.51,"ต้องปรับปรุงเร่งด่วน",IF(AN40&lt;2.51,"ต้องปรับปรุง",IF(AN40&lt;3.51,"พอใช้",IF(AN40&lt;4.51,"ดี",IF(AN40&gt;=4.51,"ดีมาก")))))</f>
        <v>#DIV/0!</v>
      </c>
      <c r="AO43" s="175"/>
      <c r="AP43" s="175"/>
      <c r="AQ43" s="975"/>
      <c r="AR43" s="975"/>
      <c r="AS43" s="175" t="e">
        <f>IF(AS40&lt;1.51,"ต้องปรับปรุงเร่งด่วน",IF(AS40&lt;2.51,"ต้องปรับปรุง",IF(AS40&lt;3.51,"พอใช้",IF(AS40&lt;4.51,"ดี",IF(AS40&gt;=4.51,"ดีมาก")))))</f>
        <v>#DIV/0!</v>
      </c>
      <c r="AT43" s="175"/>
      <c r="AU43" s="175"/>
      <c r="AV43" s="975"/>
      <c r="AW43" s="975"/>
      <c r="AX43" s="175" t="e">
        <f>IF(AX40&lt;1.51,"ต้องปรับปรุงเร่งด่วน",IF(AX40&lt;2.51,"ต้องปรับปรุง",IF(AX40&lt;3.51,"พอใช้",IF(AX40&lt;4.51,"ดี",IF(AX40&gt;=4.51,"ดีมาก")))))</f>
        <v>#DIV/0!</v>
      </c>
      <c r="AY43" s="175"/>
      <c r="AZ43" s="175"/>
      <c r="BA43" s="975"/>
      <c r="BB43" s="975"/>
      <c r="BC43" s="175" t="e">
        <f>IF(BC40&lt;1.51,"ต้องปรับปรุงเร่งด่วน",IF(BC40&lt;2.51,"ต้องปรับปรุง",IF(BC40&lt;3.51,"พอใช้",IF(BC40&lt;4.51,"ดี",IF(BC40&gt;=4.51,"ดีมาก")))))</f>
        <v>#DIV/0!</v>
      </c>
      <c r="BD43" s="175"/>
      <c r="BE43" s="175"/>
      <c r="BF43" s="975"/>
      <c r="BG43" s="975"/>
      <c r="BH43" s="175" t="e">
        <f>IF(BH40&lt;1.51,"ต้องปรับปรุงเร่งด่วน",IF(BH40&lt;2.51,"ต้องปรับปรุง",IF(BH40&lt;3.51,"พอใช้",IF(BH40&lt;4.51,"ดี",IF(BH40&gt;=4.51,"ดีมาก")))))</f>
        <v>#DIV/0!</v>
      </c>
      <c r="BI43" s="175"/>
      <c r="BJ43" s="175"/>
      <c r="BK43" s="975"/>
      <c r="BL43" s="975"/>
      <c r="BM43" s="977" t="s">
        <v>304</v>
      </c>
      <c r="BN43" s="977"/>
      <c r="BO43" s="977"/>
      <c r="BP43" s="975"/>
      <c r="BQ43" s="175" t="e">
        <f>IF(BQ40&lt;1.51,"ต้องปรับปรุงเร่งด่วน",IF(BQ40&lt;2.51,"ต้องปรับปรุง",IF(BQ40&lt;3.51,"พอใช้",IF(BQ40&lt;4.51,"ดี",IF(BQ40&gt;=4.51,"ดีมาก")))))</f>
        <v>#DIV/0!</v>
      </c>
      <c r="BR43" s="175"/>
      <c r="BS43" s="978"/>
    </row>
    <row r="47" spans="1:75" s="136" customFormat="1">
      <c r="A47" s="839"/>
      <c r="B47" s="144"/>
      <c r="C47" s="137"/>
      <c r="D47" s="137"/>
      <c r="E47" s="979"/>
      <c r="F47" s="144"/>
      <c r="G47" s="144"/>
      <c r="H47" s="980"/>
      <c r="I47" s="980"/>
      <c r="M47" s="980"/>
      <c r="N47" s="980"/>
      <c r="R47" s="980"/>
      <c r="S47" s="980"/>
      <c r="W47" s="980"/>
      <c r="X47" s="980"/>
      <c r="AB47" s="980"/>
      <c r="AC47" s="980"/>
      <c r="AG47" s="980"/>
      <c r="AH47" s="980"/>
      <c r="AL47" s="980"/>
      <c r="AM47" s="980"/>
      <c r="AQ47" s="980"/>
      <c r="AR47" s="980"/>
      <c r="AV47" s="980"/>
      <c r="AW47" s="980"/>
      <c r="BA47" s="980"/>
      <c r="BB47" s="980"/>
      <c r="BF47" s="980"/>
      <c r="BG47" s="980"/>
      <c r="BJ47" s="981"/>
      <c r="BK47" s="980"/>
      <c r="BL47" s="980"/>
      <c r="BM47" s="980"/>
      <c r="BN47" s="980"/>
      <c r="BO47" s="980"/>
      <c r="BP47" s="980"/>
      <c r="BT47" s="111"/>
      <c r="BU47" s="111"/>
      <c r="BV47" s="111"/>
      <c r="BW47" s="111"/>
    </row>
    <row r="48" spans="1:75" s="136" customFormat="1">
      <c r="A48" s="839"/>
      <c r="B48" s="144"/>
      <c r="C48" s="137"/>
      <c r="D48" s="137"/>
      <c r="E48" s="979"/>
      <c r="F48" s="144"/>
      <c r="G48" s="144"/>
      <c r="H48" s="980"/>
      <c r="I48" s="980"/>
      <c r="M48" s="980"/>
      <c r="N48" s="980"/>
      <c r="R48" s="980"/>
      <c r="S48" s="980"/>
      <c r="W48" s="980"/>
      <c r="X48" s="980"/>
      <c r="AB48" s="980"/>
      <c r="AC48" s="980"/>
      <c r="AG48" s="980"/>
      <c r="AH48" s="980"/>
      <c r="AL48" s="980"/>
      <c r="AM48" s="980"/>
      <c r="AQ48" s="980"/>
      <c r="AR48" s="980"/>
      <c r="AV48" s="980"/>
      <c r="AW48" s="980"/>
      <c r="BA48" s="980"/>
      <c r="BB48" s="980"/>
      <c r="BF48" s="980"/>
      <c r="BG48" s="980"/>
      <c r="BJ48" s="981"/>
      <c r="BK48" s="980"/>
      <c r="BL48" s="980"/>
      <c r="BM48" s="980"/>
      <c r="BN48" s="980"/>
      <c r="BO48" s="980"/>
      <c r="BP48" s="980"/>
      <c r="BT48" s="111"/>
      <c r="BU48" s="111"/>
      <c r="BV48" s="111"/>
      <c r="BW48" s="111"/>
    </row>
    <row r="49" spans="1:75" s="136" customFormat="1">
      <c r="A49" s="839"/>
      <c r="B49" s="144"/>
      <c r="C49" s="137"/>
      <c r="D49" s="137"/>
      <c r="E49" s="979"/>
      <c r="F49" s="144"/>
      <c r="G49" s="144"/>
      <c r="H49" s="980"/>
      <c r="I49" s="980"/>
      <c r="M49" s="980"/>
      <c r="N49" s="980"/>
      <c r="R49" s="980"/>
      <c r="S49" s="980"/>
      <c r="W49" s="980"/>
      <c r="X49" s="980"/>
      <c r="AB49" s="980"/>
      <c r="AC49" s="980"/>
      <c r="AG49" s="980"/>
      <c r="AH49" s="980"/>
      <c r="AL49" s="980"/>
      <c r="AM49" s="980"/>
      <c r="AQ49" s="980"/>
      <c r="AR49" s="980"/>
      <c r="AV49" s="980"/>
      <c r="AW49" s="980"/>
      <c r="BA49" s="980"/>
      <c r="BB49" s="980"/>
      <c r="BF49" s="980"/>
      <c r="BG49" s="980"/>
      <c r="BJ49" s="981"/>
      <c r="BK49" s="980"/>
      <c r="BL49" s="980"/>
      <c r="BM49" s="980"/>
      <c r="BN49" s="980"/>
      <c r="BO49" s="980"/>
      <c r="BP49" s="980"/>
      <c r="BT49" s="111"/>
      <c r="BU49" s="111"/>
      <c r="BV49" s="111"/>
      <c r="BW49" s="111"/>
    </row>
    <row r="50" spans="1:75" s="136" customFormat="1">
      <c r="A50" s="839"/>
      <c r="B50" s="144"/>
      <c r="C50" s="137"/>
      <c r="D50" s="137"/>
      <c r="E50" s="979"/>
      <c r="F50" s="144"/>
      <c r="G50" s="144"/>
      <c r="H50" s="980"/>
      <c r="I50" s="980"/>
      <c r="M50" s="980"/>
      <c r="N50" s="980"/>
      <c r="R50" s="980"/>
      <c r="S50" s="980"/>
      <c r="W50" s="980"/>
      <c r="X50" s="980"/>
      <c r="AB50" s="980"/>
      <c r="AC50" s="980"/>
      <c r="AG50" s="980"/>
      <c r="AH50" s="980"/>
      <c r="AL50" s="980"/>
      <c r="AM50" s="980"/>
      <c r="AQ50" s="980"/>
      <c r="AR50" s="980"/>
      <c r="AV50" s="980"/>
      <c r="AW50" s="980"/>
      <c r="BA50" s="980"/>
      <c r="BB50" s="980"/>
      <c r="BF50" s="980"/>
      <c r="BG50" s="980"/>
      <c r="BJ50" s="981"/>
      <c r="BK50" s="980"/>
      <c r="BL50" s="980"/>
      <c r="BM50" s="980"/>
      <c r="BN50" s="980"/>
      <c r="BO50" s="980"/>
      <c r="BP50" s="980"/>
      <c r="BT50" s="111"/>
      <c r="BU50" s="111"/>
      <c r="BV50" s="111"/>
      <c r="BW50" s="111"/>
    </row>
    <row r="51" spans="1:75" s="136" customFormat="1">
      <c r="A51" s="839"/>
      <c r="B51" s="144"/>
      <c r="C51" s="137"/>
      <c r="D51" s="137"/>
      <c r="E51" s="979"/>
      <c r="F51" s="144"/>
      <c r="G51" s="144"/>
      <c r="H51" s="980"/>
      <c r="I51" s="980"/>
      <c r="M51" s="980"/>
      <c r="N51" s="980"/>
      <c r="R51" s="980"/>
      <c r="S51" s="980"/>
      <c r="W51" s="980"/>
      <c r="X51" s="980"/>
      <c r="AB51" s="980"/>
      <c r="AC51" s="980"/>
      <c r="AG51" s="980"/>
      <c r="AH51" s="980"/>
      <c r="AL51" s="980"/>
      <c r="AM51" s="980"/>
      <c r="AQ51" s="980"/>
      <c r="AR51" s="980"/>
      <c r="AV51" s="980"/>
      <c r="AW51" s="980"/>
      <c r="BA51" s="980"/>
      <c r="BB51" s="980"/>
      <c r="BF51" s="980"/>
      <c r="BG51" s="980"/>
      <c r="BJ51" s="981"/>
      <c r="BK51" s="980"/>
      <c r="BL51" s="980"/>
      <c r="BM51" s="980"/>
      <c r="BN51" s="980"/>
      <c r="BO51" s="980"/>
      <c r="BP51" s="980"/>
      <c r="BT51" s="111"/>
      <c r="BU51" s="111"/>
      <c r="BV51" s="111"/>
      <c r="BW51" s="111"/>
    </row>
    <row r="52" spans="1:75" s="136" customFormat="1">
      <c r="A52" s="839"/>
      <c r="B52" s="144"/>
      <c r="C52" s="137"/>
      <c r="D52" s="137"/>
      <c r="E52" s="979"/>
      <c r="F52" s="144"/>
      <c r="G52" s="144"/>
      <c r="H52" s="980"/>
      <c r="I52" s="980"/>
      <c r="M52" s="980"/>
      <c r="N52" s="980"/>
      <c r="R52" s="980"/>
      <c r="S52" s="980"/>
      <c r="W52" s="980"/>
      <c r="X52" s="980"/>
      <c r="AB52" s="980"/>
      <c r="AC52" s="980"/>
      <c r="AG52" s="980"/>
      <c r="AH52" s="980"/>
      <c r="AL52" s="980"/>
      <c r="AM52" s="980"/>
      <c r="AQ52" s="980"/>
      <c r="AR52" s="980"/>
      <c r="AV52" s="980"/>
      <c r="AW52" s="980"/>
      <c r="BA52" s="980"/>
      <c r="BB52" s="980"/>
      <c r="BF52" s="980"/>
      <c r="BG52" s="980"/>
      <c r="BJ52" s="981"/>
      <c r="BK52" s="980"/>
      <c r="BL52" s="980"/>
      <c r="BM52" s="980"/>
      <c r="BN52" s="980"/>
      <c r="BO52" s="980"/>
      <c r="BP52" s="980"/>
      <c r="BT52" s="111"/>
      <c r="BU52" s="111"/>
      <c r="BV52" s="111"/>
      <c r="BW52" s="111"/>
    </row>
    <row r="53" spans="1:75" s="136" customFormat="1">
      <c r="A53" s="839"/>
      <c r="B53" s="144"/>
      <c r="C53" s="137"/>
      <c r="D53" s="137"/>
      <c r="E53" s="979"/>
      <c r="F53" s="144"/>
      <c r="G53" s="144"/>
      <c r="H53" s="980"/>
      <c r="I53" s="980"/>
      <c r="M53" s="980"/>
      <c r="N53" s="980"/>
      <c r="R53" s="980"/>
      <c r="S53" s="980"/>
      <c r="W53" s="980"/>
      <c r="X53" s="980"/>
      <c r="AB53" s="980"/>
      <c r="AC53" s="980"/>
      <c r="AG53" s="980"/>
      <c r="AH53" s="980"/>
      <c r="AL53" s="980"/>
      <c r="AM53" s="980"/>
      <c r="AQ53" s="980"/>
      <c r="AR53" s="980"/>
      <c r="AV53" s="980"/>
      <c r="AW53" s="980"/>
      <c r="BA53" s="980"/>
      <c r="BB53" s="980"/>
      <c r="BF53" s="980"/>
      <c r="BG53" s="980"/>
      <c r="BJ53" s="981"/>
      <c r="BK53" s="980"/>
      <c r="BL53" s="980"/>
      <c r="BM53" s="980"/>
      <c r="BN53" s="980"/>
      <c r="BO53" s="980"/>
      <c r="BP53" s="980"/>
      <c r="BT53" s="111"/>
      <c r="BU53" s="111"/>
      <c r="BV53" s="111"/>
      <c r="BW53" s="111"/>
    </row>
    <row r="54" spans="1:75" s="136" customFormat="1">
      <c r="A54" s="839"/>
      <c r="B54" s="144"/>
      <c r="C54" s="137"/>
      <c r="D54" s="137"/>
      <c r="E54" s="979"/>
      <c r="F54" s="144"/>
      <c r="G54" s="144"/>
      <c r="H54" s="980"/>
      <c r="I54" s="980"/>
      <c r="M54" s="980"/>
      <c r="N54" s="980"/>
      <c r="R54" s="980"/>
      <c r="S54" s="980"/>
      <c r="W54" s="980"/>
      <c r="X54" s="980"/>
      <c r="AB54" s="980"/>
      <c r="AC54" s="980"/>
      <c r="AG54" s="980"/>
      <c r="AH54" s="980"/>
      <c r="AL54" s="980"/>
      <c r="AM54" s="980"/>
      <c r="AQ54" s="980"/>
      <c r="AR54" s="980"/>
      <c r="AV54" s="980"/>
      <c r="AW54" s="980"/>
      <c r="BA54" s="980"/>
      <c r="BB54" s="980"/>
      <c r="BF54" s="980"/>
      <c r="BG54" s="980"/>
      <c r="BJ54" s="981"/>
      <c r="BK54" s="980"/>
      <c r="BL54" s="980"/>
      <c r="BM54" s="980"/>
      <c r="BN54" s="980"/>
      <c r="BO54" s="980"/>
      <c r="BP54" s="980"/>
      <c r="BT54" s="111"/>
      <c r="BU54" s="111"/>
      <c r="BV54" s="111"/>
      <c r="BW54" s="111"/>
    </row>
    <row r="55" spans="1:75" s="136" customFormat="1">
      <c r="A55" s="839"/>
      <c r="B55" s="144"/>
      <c r="C55" s="137"/>
      <c r="D55" s="137"/>
      <c r="E55" s="979"/>
      <c r="F55" s="144"/>
      <c r="G55" s="144"/>
      <c r="H55" s="980"/>
      <c r="I55" s="980"/>
      <c r="M55" s="980"/>
      <c r="N55" s="980"/>
      <c r="R55" s="980"/>
      <c r="S55" s="980"/>
      <c r="W55" s="980"/>
      <c r="X55" s="980"/>
      <c r="AB55" s="980"/>
      <c r="AC55" s="980"/>
      <c r="AG55" s="980"/>
      <c r="AH55" s="980"/>
      <c r="AL55" s="980"/>
      <c r="AM55" s="980"/>
      <c r="AQ55" s="980"/>
      <c r="AR55" s="980"/>
      <c r="AV55" s="980"/>
      <c r="AW55" s="980"/>
      <c r="BA55" s="980"/>
      <c r="BB55" s="980"/>
      <c r="BF55" s="980"/>
      <c r="BG55" s="980"/>
      <c r="BJ55" s="981"/>
      <c r="BK55" s="980"/>
      <c r="BL55" s="980"/>
      <c r="BM55" s="980"/>
      <c r="BN55" s="980"/>
      <c r="BO55" s="980"/>
      <c r="BP55" s="980"/>
      <c r="BT55" s="111"/>
      <c r="BU55" s="111"/>
      <c r="BV55" s="111"/>
      <c r="BW55" s="111"/>
    </row>
    <row r="56" spans="1:75" s="136" customFormat="1">
      <c r="A56" s="839"/>
      <c r="B56" s="144"/>
      <c r="C56" s="137"/>
      <c r="D56" s="137"/>
      <c r="E56" s="979"/>
      <c r="F56" s="144"/>
      <c r="G56" s="144"/>
      <c r="H56" s="980"/>
      <c r="I56" s="980"/>
      <c r="M56" s="980"/>
      <c r="N56" s="980"/>
      <c r="R56" s="980"/>
      <c r="S56" s="980"/>
      <c r="W56" s="980"/>
      <c r="X56" s="980"/>
      <c r="AB56" s="980"/>
      <c r="AC56" s="980"/>
      <c r="AG56" s="980"/>
      <c r="AH56" s="980"/>
      <c r="AL56" s="980"/>
      <c r="AM56" s="980"/>
      <c r="AQ56" s="980"/>
      <c r="AR56" s="980"/>
      <c r="AV56" s="980"/>
      <c r="AW56" s="980"/>
      <c r="BA56" s="980"/>
      <c r="BB56" s="980"/>
      <c r="BF56" s="980"/>
      <c r="BG56" s="980"/>
      <c r="BJ56" s="981"/>
      <c r="BK56" s="980"/>
      <c r="BL56" s="980"/>
      <c r="BM56" s="980"/>
      <c r="BN56" s="980"/>
      <c r="BO56" s="980"/>
      <c r="BP56" s="980"/>
      <c r="BT56" s="111"/>
      <c r="BU56" s="111"/>
      <c r="BV56" s="111"/>
      <c r="BW56" s="111"/>
    </row>
    <row r="57" spans="1:75" s="136" customFormat="1">
      <c r="A57" s="839"/>
      <c r="B57" s="144"/>
      <c r="C57" s="137"/>
      <c r="D57" s="137"/>
      <c r="E57" s="979"/>
      <c r="F57" s="144"/>
      <c r="G57" s="144"/>
      <c r="H57" s="980"/>
      <c r="I57" s="980"/>
      <c r="M57" s="980"/>
      <c r="N57" s="980"/>
      <c r="R57" s="980"/>
      <c r="S57" s="980"/>
      <c r="W57" s="980"/>
      <c r="X57" s="980"/>
      <c r="AB57" s="980"/>
      <c r="AC57" s="980"/>
      <c r="AG57" s="980"/>
      <c r="AH57" s="980"/>
      <c r="AL57" s="980"/>
      <c r="AM57" s="980"/>
      <c r="AQ57" s="980"/>
      <c r="AR57" s="980"/>
      <c r="AV57" s="980"/>
      <c r="AW57" s="980"/>
      <c r="BA57" s="980"/>
      <c r="BB57" s="980"/>
      <c r="BF57" s="980"/>
      <c r="BG57" s="980"/>
      <c r="BJ57" s="981"/>
      <c r="BK57" s="980"/>
      <c r="BL57" s="980"/>
      <c r="BM57" s="980"/>
      <c r="BN57" s="980"/>
      <c r="BO57" s="980"/>
      <c r="BP57" s="980"/>
      <c r="BT57" s="111"/>
      <c r="BU57" s="111"/>
      <c r="BV57" s="111"/>
      <c r="BW57" s="111"/>
    </row>
    <row r="58" spans="1:75" s="136" customFormat="1">
      <c r="A58" s="839"/>
      <c r="B58" s="144"/>
      <c r="C58" s="137"/>
      <c r="D58" s="137"/>
      <c r="E58" s="979"/>
      <c r="F58" s="144"/>
      <c r="G58" s="144"/>
      <c r="H58" s="980"/>
      <c r="I58" s="980"/>
      <c r="M58" s="980"/>
      <c r="N58" s="980"/>
      <c r="R58" s="980"/>
      <c r="S58" s="980"/>
      <c r="W58" s="980"/>
      <c r="X58" s="980"/>
      <c r="AB58" s="980"/>
      <c r="AC58" s="980"/>
      <c r="AG58" s="980"/>
      <c r="AH58" s="980"/>
      <c r="AL58" s="980"/>
      <c r="AM58" s="980"/>
      <c r="AQ58" s="980"/>
      <c r="AR58" s="980"/>
      <c r="AV58" s="980"/>
      <c r="AW58" s="980"/>
      <c r="BA58" s="980"/>
      <c r="BB58" s="980"/>
      <c r="BF58" s="980"/>
      <c r="BG58" s="980"/>
      <c r="BJ58" s="981"/>
      <c r="BK58" s="980"/>
      <c r="BL58" s="980"/>
      <c r="BM58" s="980"/>
      <c r="BN58" s="980"/>
      <c r="BO58" s="980"/>
      <c r="BP58" s="980"/>
      <c r="BT58" s="111"/>
      <c r="BU58" s="111"/>
      <c r="BV58" s="111"/>
      <c r="BW58" s="111"/>
    </row>
    <row r="59" spans="1:75" s="136" customFormat="1">
      <c r="A59" s="839"/>
      <c r="B59" s="144"/>
      <c r="C59" s="137"/>
      <c r="D59" s="137"/>
      <c r="E59" s="979"/>
      <c r="F59" s="144"/>
      <c r="G59" s="144"/>
      <c r="H59" s="980"/>
      <c r="I59" s="980"/>
      <c r="M59" s="980"/>
      <c r="N59" s="980"/>
      <c r="R59" s="980"/>
      <c r="S59" s="980"/>
      <c r="W59" s="980"/>
      <c r="X59" s="980"/>
      <c r="AB59" s="980"/>
      <c r="AC59" s="980"/>
      <c r="AG59" s="980"/>
      <c r="AH59" s="980"/>
      <c r="AL59" s="980"/>
      <c r="AM59" s="980"/>
      <c r="AQ59" s="980"/>
      <c r="AR59" s="980"/>
      <c r="AV59" s="980"/>
      <c r="AW59" s="980"/>
      <c r="BA59" s="980"/>
      <c r="BB59" s="980"/>
      <c r="BF59" s="980"/>
      <c r="BG59" s="980"/>
      <c r="BJ59" s="981"/>
      <c r="BK59" s="980"/>
      <c r="BL59" s="980"/>
      <c r="BM59" s="980"/>
      <c r="BN59" s="980"/>
      <c r="BO59" s="980"/>
      <c r="BP59" s="980"/>
      <c r="BT59" s="111"/>
      <c r="BU59" s="111"/>
      <c r="BV59" s="111"/>
      <c r="BW59" s="111"/>
    </row>
    <row r="60" spans="1:75" s="136" customFormat="1">
      <c r="A60" s="839"/>
      <c r="B60" s="144"/>
      <c r="C60" s="137"/>
      <c r="D60" s="137"/>
      <c r="E60" s="979"/>
      <c r="F60" s="144"/>
      <c r="G60" s="144"/>
      <c r="H60" s="980"/>
      <c r="I60" s="980"/>
      <c r="M60" s="980"/>
      <c r="N60" s="980"/>
      <c r="R60" s="980"/>
      <c r="S60" s="980"/>
      <c r="W60" s="980"/>
      <c r="X60" s="980"/>
      <c r="AB60" s="980"/>
      <c r="AC60" s="980"/>
      <c r="AG60" s="980"/>
      <c r="AH60" s="980"/>
      <c r="AL60" s="980"/>
      <c r="AM60" s="980"/>
      <c r="AQ60" s="980"/>
      <c r="AR60" s="980"/>
      <c r="AV60" s="980"/>
      <c r="AW60" s="980"/>
      <c r="BA60" s="980"/>
      <c r="BB60" s="980"/>
      <c r="BF60" s="980"/>
      <c r="BG60" s="980"/>
      <c r="BJ60" s="981"/>
      <c r="BK60" s="980"/>
      <c r="BL60" s="980"/>
      <c r="BM60" s="980"/>
      <c r="BN60" s="980"/>
      <c r="BO60" s="980"/>
      <c r="BP60" s="980"/>
      <c r="BT60" s="111"/>
      <c r="BU60" s="111"/>
      <c r="BV60" s="111"/>
      <c r="BW60" s="111"/>
    </row>
    <row r="61" spans="1:75" s="136" customFormat="1">
      <c r="A61" s="839"/>
      <c r="B61" s="144"/>
      <c r="C61" s="137"/>
      <c r="D61" s="137"/>
      <c r="E61" s="979"/>
      <c r="F61" s="144"/>
      <c r="G61" s="144"/>
      <c r="H61" s="980"/>
      <c r="I61" s="980"/>
      <c r="M61" s="980"/>
      <c r="N61" s="980"/>
      <c r="R61" s="980"/>
      <c r="S61" s="980"/>
      <c r="W61" s="980"/>
      <c r="X61" s="980"/>
      <c r="AB61" s="980"/>
      <c r="AC61" s="980"/>
      <c r="AG61" s="980"/>
      <c r="AH61" s="980"/>
      <c r="AL61" s="980"/>
      <c r="AM61" s="980"/>
      <c r="AQ61" s="980"/>
      <c r="AR61" s="980"/>
      <c r="AV61" s="980"/>
      <c r="AW61" s="980"/>
      <c r="BA61" s="980"/>
      <c r="BB61" s="980"/>
      <c r="BF61" s="980"/>
      <c r="BG61" s="980"/>
      <c r="BJ61" s="981"/>
      <c r="BK61" s="980"/>
      <c r="BL61" s="980"/>
      <c r="BM61" s="980"/>
      <c r="BN61" s="980"/>
      <c r="BO61" s="980"/>
      <c r="BP61" s="980"/>
      <c r="BT61" s="111"/>
      <c r="BU61" s="111"/>
      <c r="BV61" s="111"/>
      <c r="BW61" s="111"/>
    </row>
    <row r="62" spans="1:75" s="136" customFormat="1">
      <c r="A62" s="839"/>
      <c r="B62" s="144"/>
      <c r="C62" s="137"/>
      <c r="D62" s="137"/>
      <c r="E62" s="979"/>
      <c r="F62" s="144"/>
      <c r="G62" s="144"/>
      <c r="H62" s="980"/>
      <c r="I62" s="980"/>
      <c r="M62" s="980"/>
      <c r="N62" s="980"/>
      <c r="R62" s="980"/>
      <c r="S62" s="980"/>
      <c r="W62" s="980"/>
      <c r="X62" s="980"/>
      <c r="AB62" s="980"/>
      <c r="AC62" s="980"/>
      <c r="AG62" s="980"/>
      <c r="AH62" s="980"/>
      <c r="AL62" s="980"/>
      <c r="AM62" s="980"/>
      <c r="AQ62" s="980"/>
      <c r="AR62" s="980"/>
      <c r="AV62" s="980"/>
      <c r="AW62" s="980"/>
      <c r="BA62" s="980"/>
      <c r="BB62" s="980"/>
      <c r="BF62" s="980"/>
      <c r="BG62" s="980"/>
      <c r="BJ62" s="981"/>
      <c r="BK62" s="980"/>
      <c r="BL62" s="980"/>
      <c r="BM62" s="980"/>
      <c r="BN62" s="980"/>
      <c r="BO62" s="980"/>
      <c r="BP62" s="980"/>
      <c r="BT62" s="111"/>
      <c r="BU62" s="111"/>
      <c r="BV62" s="111"/>
      <c r="BW62" s="111"/>
    </row>
    <row r="63" spans="1:75" s="136" customFormat="1">
      <c r="A63" s="839"/>
      <c r="B63" s="144"/>
      <c r="C63" s="137"/>
      <c r="D63" s="137"/>
      <c r="E63" s="979"/>
      <c r="F63" s="144"/>
      <c r="G63" s="144"/>
      <c r="H63" s="980"/>
      <c r="I63" s="980"/>
      <c r="M63" s="980"/>
      <c r="N63" s="980"/>
      <c r="R63" s="980"/>
      <c r="S63" s="980"/>
      <c r="W63" s="980"/>
      <c r="X63" s="980"/>
      <c r="AB63" s="980"/>
      <c r="AC63" s="980"/>
      <c r="AG63" s="980"/>
      <c r="AH63" s="980"/>
      <c r="AL63" s="980"/>
      <c r="AM63" s="980"/>
      <c r="AQ63" s="980"/>
      <c r="AR63" s="980"/>
      <c r="AV63" s="980"/>
      <c r="AW63" s="980"/>
      <c r="BA63" s="980"/>
      <c r="BB63" s="980"/>
      <c r="BF63" s="980"/>
      <c r="BG63" s="980"/>
      <c r="BJ63" s="981"/>
      <c r="BK63" s="980"/>
      <c r="BL63" s="980"/>
      <c r="BM63" s="980"/>
      <c r="BN63" s="980"/>
      <c r="BO63" s="980"/>
      <c r="BP63" s="980"/>
      <c r="BT63" s="111"/>
      <c r="BU63" s="111"/>
      <c r="BV63" s="111"/>
      <c r="BW63" s="111"/>
    </row>
    <row r="64" spans="1:75" s="136" customFormat="1">
      <c r="A64" s="839"/>
      <c r="B64" s="144"/>
      <c r="C64" s="137"/>
      <c r="D64" s="137"/>
      <c r="E64" s="979"/>
      <c r="F64" s="144"/>
      <c r="G64" s="144"/>
      <c r="H64" s="980"/>
      <c r="I64" s="980"/>
      <c r="M64" s="980"/>
      <c r="N64" s="980"/>
      <c r="R64" s="980"/>
      <c r="S64" s="980"/>
      <c r="W64" s="980"/>
      <c r="X64" s="980"/>
      <c r="AB64" s="980"/>
      <c r="AC64" s="980"/>
      <c r="AG64" s="980"/>
      <c r="AH64" s="980"/>
      <c r="AL64" s="980"/>
      <c r="AM64" s="980"/>
      <c r="AQ64" s="980"/>
      <c r="AR64" s="980"/>
      <c r="AV64" s="980"/>
      <c r="AW64" s="980"/>
      <c r="BA64" s="980"/>
      <c r="BB64" s="980"/>
      <c r="BF64" s="980"/>
      <c r="BG64" s="980"/>
      <c r="BJ64" s="981"/>
      <c r="BK64" s="980"/>
      <c r="BL64" s="980"/>
      <c r="BM64" s="980"/>
      <c r="BN64" s="980"/>
      <c r="BO64" s="980"/>
      <c r="BP64" s="980"/>
      <c r="BT64" s="111"/>
      <c r="BU64" s="111"/>
      <c r="BV64" s="111"/>
      <c r="BW64" s="111"/>
    </row>
    <row r="65" spans="1:75" s="136" customFormat="1">
      <c r="A65" s="839"/>
      <c r="B65" s="144"/>
      <c r="C65" s="137"/>
      <c r="D65" s="137"/>
      <c r="E65" s="979"/>
      <c r="F65" s="144"/>
      <c r="G65" s="144"/>
      <c r="H65" s="980"/>
      <c r="I65" s="980"/>
      <c r="M65" s="980"/>
      <c r="N65" s="980"/>
      <c r="R65" s="980"/>
      <c r="S65" s="980"/>
      <c r="W65" s="980"/>
      <c r="X65" s="980"/>
      <c r="AB65" s="980"/>
      <c r="AC65" s="980"/>
      <c r="AG65" s="980"/>
      <c r="AH65" s="980"/>
      <c r="AL65" s="980"/>
      <c r="AM65" s="980"/>
      <c r="AQ65" s="980"/>
      <c r="AR65" s="980"/>
      <c r="AV65" s="980"/>
      <c r="AW65" s="980"/>
      <c r="BA65" s="980"/>
      <c r="BB65" s="980"/>
      <c r="BF65" s="980"/>
      <c r="BG65" s="980"/>
      <c r="BJ65" s="981"/>
      <c r="BK65" s="980"/>
      <c r="BL65" s="980"/>
      <c r="BM65" s="980"/>
      <c r="BN65" s="980"/>
      <c r="BO65" s="980"/>
      <c r="BP65" s="980"/>
      <c r="BT65" s="111"/>
      <c r="BU65" s="111"/>
      <c r="BV65" s="111"/>
      <c r="BW65" s="111"/>
    </row>
    <row r="66" spans="1:75" s="136" customFormat="1">
      <c r="A66" s="839"/>
      <c r="B66" s="144"/>
      <c r="C66" s="137"/>
      <c r="D66" s="137"/>
      <c r="E66" s="979"/>
      <c r="F66" s="144"/>
      <c r="G66" s="144"/>
      <c r="H66" s="980"/>
      <c r="I66" s="980"/>
      <c r="M66" s="980"/>
      <c r="N66" s="980"/>
      <c r="R66" s="980"/>
      <c r="S66" s="980"/>
      <c r="W66" s="980"/>
      <c r="X66" s="980"/>
      <c r="AB66" s="980"/>
      <c r="AC66" s="980"/>
      <c r="AG66" s="980"/>
      <c r="AH66" s="980"/>
      <c r="AL66" s="980"/>
      <c r="AM66" s="980"/>
      <c r="AQ66" s="980"/>
      <c r="AR66" s="980"/>
      <c r="AV66" s="980"/>
      <c r="AW66" s="980"/>
      <c r="BA66" s="980"/>
      <c r="BB66" s="980"/>
      <c r="BF66" s="980"/>
      <c r="BG66" s="980"/>
      <c r="BJ66" s="981"/>
      <c r="BK66" s="980"/>
      <c r="BL66" s="980"/>
      <c r="BM66" s="980"/>
      <c r="BN66" s="980"/>
      <c r="BO66" s="980"/>
      <c r="BP66" s="980"/>
      <c r="BT66" s="111"/>
      <c r="BU66" s="111"/>
      <c r="BV66" s="111"/>
      <c r="BW66" s="111"/>
    </row>
    <row r="67" spans="1:75" s="136" customFormat="1">
      <c r="A67" s="839"/>
      <c r="B67" s="144"/>
      <c r="C67" s="137"/>
      <c r="D67" s="137"/>
      <c r="E67" s="979"/>
      <c r="F67" s="144"/>
      <c r="G67" s="144"/>
      <c r="H67" s="980"/>
      <c r="I67" s="980"/>
      <c r="M67" s="980"/>
      <c r="N67" s="980"/>
      <c r="R67" s="980"/>
      <c r="S67" s="980"/>
      <c r="W67" s="980"/>
      <c r="X67" s="980"/>
      <c r="AB67" s="980"/>
      <c r="AC67" s="980"/>
      <c r="AG67" s="980"/>
      <c r="AH67" s="980"/>
      <c r="AL67" s="980"/>
      <c r="AM67" s="980"/>
      <c r="AQ67" s="980"/>
      <c r="AR67" s="980"/>
      <c r="AV67" s="980"/>
      <c r="AW67" s="980"/>
      <c r="BA67" s="980"/>
      <c r="BB67" s="980"/>
      <c r="BF67" s="980"/>
      <c r="BG67" s="980"/>
      <c r="BJ67" s="981"/>
      <c r="BK67" s="980"/>
      <c r="BL67" s="980"/>
      <c r="BM67" s="980"/>
      <c r="BN67" s="980"/>
      <c r="BO67" s="980"/>
      <c r="BP67" s="980"/>
      <c r="BT67" s="111"/>
      <c r="BU67" s="111"/>
      <c r="BV67" s="111"/>
      <c r="BW67" s="111"/>
    </row>
    <row r="68" spans="1:75" s="136" customFormat="1">
      <c r="A68" s="839"/>
      <c r="B68" s="144"/>
      <c r="C68" s="137"/>
      <c r="D68" s="137"/>
      <c r="E68" s="979"/>
      <c r="F68" s="144"/>
      <c r="G68" s="144"/>
      <c r="H68" s="980"/>
      <c r="I68" s="980"/>
      <c r="M68" s="980"/>
      <c r="N68" s="980"/>
      <c r="R68" s="980"/>
      <c r="S68" s="980"/>
      <c r="W68" s="980"/>
      <c r="X68" s="980"/>
      <c r="AB68" s="980"/>
      <c r="AC68" s="980"/>
      <c r="AG68" s="980"/>
      <c r="AH68" s="980"/>
      <c r="AL68" s="980"/>
      <c r="AM68" s="980"/>
      <c r="AQ68" s="980"/>
      <c r="AR68" s="980"/>
      <c r="AV68" s="980"/>
      <c r="AW68" s="980"/>
      <c r="BA68" s="980"/>
      <c r="BB68" s="980"/>
      <c r="BF68" s="980"/>
      <c r="BG68" s="980"/>
      <c r="BJ68" s="981"/>
      <c r="BK68" s="980"/>
      <c r="BL68" s="980"/>
      <c r="BM68" s="980"/>
      <c r="BN68" s="980"/>
      <c r="BO68" s="980"/>
      <c r="BP68" s="980"/>
      <c r="BT68" s="111"/>
      <c r="BU68" s="111"/>
      <c r="BV68" s="111"/>
      <c r="BW68" s="111"/>
    </row>
    <row r="69" spans="1:75" s="136" customFormat="1">
      <c r="A69" s="839"/>
      <c r="B69" s="144"/>
      <c r="C69" s="137"/>
      <c r="D69" s="137"/>
      <c r="E69" s="979"/>
      <c r="F69" s="144"/>
      <c r="G69" s="144"/>
      <c r="H69" s="980"/>
      <c r="I69" s="980"/>
      <c r="M69" s="980"/>
      <c r="N69" s="980"/>
      <c r="R69" s="980"/>
      <c r="S69" s="980"/>
      <c r="W69" s="980"/>
      <c r="X69" s="980"/>
      <c r="AB69" s="980"/>
      <c r="AC69" s="980"/>
      <c r="AG69" s="980"/>
      <c r="AH69" s="980"/>
      <c r="AL69" s="980"/>
      <c r="AM69" s="980"/>
      <c r="AQ69" s="980"/>
      <c r="AR69" s="980"/>
      <c r="AV69" s="980"/>
      <c r="AW69" s="980"/>
      <c r="BA69" s="980"/>
      <c r="BB69" s="980"/>
      <c r="BF69" s="980"/>
      <c r="BG69" s="980"/>
      <c r="BJ69" s="981"/>
      <c r="BK69" s="980"/>
      <c r="BL69" s="980"/>
      <c r="BM69" s="980"/>
      <c r="BN69" s="980"/>
      <c r="BO69" s="980"/>
      <c r="BP69" s="980"/>
      <c r="BT69" s="111"/>
      <c r="BU69" s="111"/>
      <c r="BV69" s="111"/>
      <c r="BW69" s="111"/>
    </row>
    <row r="70" spans="1:75" s="136" customFormat="1">
      <c r="A70" s="839"/>
      <c r="B70" s="144"/>
      <c r="C70" s="137"/>
      <c r="D70" s="137"/>
      <c r="E70" s="979"/>
      <c r="F70" s="144"/>
      <c r="G70" s="144"/>
      <c r="H70" s="980"/>
      <c r="I70" s="980"/>
      <c r="M70" s="980"/>
      <c r="N70" s="980"/>
      <c r="R70" s="980"/>
      <c r="S70" s="980"/>
      <c r="W70" s="980"/>
      <c r="X70" s="980"/>
      <c r="AB70" s="980"/>
      <c r="AC70" s="980"/>
      <c r="AG70" s="980"/>
      <c r="AH70" s="980"/>
      <c r="AL70" s="980"/>
      <c r="AM70" s="980"/>
      <c r="AQ70" s="980"/>
      <c r="AR70" s="980"/>
      <c r="AV70" s="980"/>
      <c r="AW70" s="980"/>
      <c r="BA70" s="980"/>
      <c r="BB70" s="980"/>
      <c r="BF70" s="980"/>
      <c r="BG70" s="980"/>
      <c r="BJ70" s="981"/>
      <c r="BK70" s="980"/>
      <c r="BL70" s="980"/>
      <c r="BM70" s="980"/>
      <c r="BN70" s="980"/>
      <c r="BO70" s="980"/>
      <c r="BP70" s="980"/>
      <c r="BT70" s="111"/>
      <c r="BU70" s="111"/>
      <c r="BV70" s="111"/>
      <c r="BW70" s="111"/>
    </row>
    <row r="71" spans="1:75" s="136" customFormat="1">
      <c r="A71" s="839"/>
      <c r="B71" s="144"/>
      <c r="C71" s="137"/>
      <c r="D71" s="137"/>
      <c r="E71" s="979"/>
      <c r="F71" s="144"/>
      <c r="G71" s="144"/>
      <c r="H71" s="980"/>
      <c r="I71" s="980"/>
      <c r="M71" s="980"/>
      <c r="N71" s="980"/>
      <c r="R71" s="980"/>
      <c r="S71" s="980"/>
      <c r="W71" s="980"/>
      <c r="X71" s="980"/>
      <c r="AB71" s="980"/>
      <c r="AC71" s="980"/>
      <c r="AG71" s="980"/>
      <c r="AH71" s="980"/>
      <c r="AL71" s="980"/>
      <c r="AM71" s="980"/>
      <c r="AQ71" s="980"/>
      <c r="AR71" s="980"/>
      <c r="AV71" s="980"/>
      <c r="AW71" s="980"/>
      <c r="BA71" s="980"/>
      <c r="BB71" s="980"/>
      <c r="BF71" s="980"/>
      <c r="BG71" s="980"/>
      <c r="BJ71" s="981"/>
      <c r="BK71" s="980"/>
      <c r="BL71" s="980"/>
      <c r="BM71" s="980"/>
      <c r="BN71" s="980"/>
      <c r="BO71" s="980"/>
      <c r="BP71" s="980"/>
      <c r="BT71" s="111"/>
      <c r="BU71" s="111"/>
      <c r="BV71" s="111"/>
      <c r="BW71" s="111"/>
    </row>
    <row r="72" spans="1:75" s="136" customFormat="1">
      <c r="A72" s="839"/>
      <c r="B72" s="144"/>
      <c r="C72" s="137"/>
      <c r="D72" s="137"/>
      <c r="E72" s="979"/>
      <c r="F72" s="144"/>
      <c r="G72" s="144"/>
      <c r="H72" s="980"/>
      <c r="I72" s="980"/>
      <c r="M72" s="980"/>
      <c r="N72" s="980"/>
      <c r="R72" s="980"/>
      <c r="S72" s="980"/>
      <c r="W72" s="980"/>
      <c r="X72" s="980"/>
      <c r="AB72" s="980"/>
      <c r="AC72" s="980"/>
      <c r="AG72" s="980"/>
      <c r="AH72" s="980"/>
      <c r="AL72" s="980"/>
      <c r="AM72" s="980"/>
      <c r="AQ72" s="980"/>
      <c r="AR72" s="980"/>
      <c r="AV72" s="980"/>
      <c r="AW72" s="980"/>
      <c r="BA72" s="980"/>
      <c r="BB72" s="980"/>
      <c r="BF72" s="980"/>
      <c r="BG72" s="980"/>
      <c r="BJ72" s="981"/>
      <c r="BK72" s="980"/>
      <c r="BL72" s="980"/>
      <c r="BM72" s="980"/>
      <c r="BN72" s="980"/>
      <c r="BO72" s="980"/>
      <c r="BP72" s="980"/>
      <c r="BT72" s="111"/>
      <c r="BU72" s="111"/>
      <c r="BV72" s="111"/>
      <c r="BW72" s="111"/>
    </row>
    <row r="73" spans="1:75" s="136" customFormat="1">
      <c r="A73" s="839"/>
      <c r="B73" s="144"/>
      <c r="C73" s="137"/>
      <c r="D73" s="137"/>
      <c r="E73" s="979"/>
      <c r="F73" s="144"/>
      <c r="G73" s="144"/>
      <c r="H73" s="980"/>
      <c r="I73" s="980"/>
      <c r="M73" s="980"/>
      <c r="N73" s="980"/>
      <c r="R73" s="980"/>
      <c r="S73" s="980"/>
      <c r="W73" s="980"/>
      <c r="X73" s="980"/>
      <c r="AB73" s="980"/>
      <c r="AC73" s="980"/>
      <c r="AG73" s="980"/>
      <c r="AH73" s="980"/>
      <c r="AL73" s="980"/>
      <c r="AM73" s="980"/>
      <c r="AQ73" s="980"/>
      <c r="AR73" s="980"/>
      <c r="AV73" s="980"/>
      <c r="AW73" s="980"/>
      <c r="BA73" s="980"/>
      <c r="BB73" s="980"/>
      <c r="BF73" s="980"/>
      <c r="BG73" s="980"/>
      <c r="BJ73" s="981"/>
      <c r="BK73" s="980"/>
      <c r="BL73" s="980"/>
      <c r="BM73" s="980"/>
      <c r="BN73" s="980"/>
      <c r="BO73" s="980"/>
      <c r="BP73" s="980"/>
      <c r="BT73" s="111"/>
      <c r="BU73" s="111"/>
      <c r="BV73" s="111"/>
      <c r="BW73" s="111"/>
    </row>
    <row r="74" spans="1:75" s="136" customFormat="1">
      <c r="A74" s="839"/>
      <c r="B74" s="144"/>
      <c r="C74" s="137"/>
      <c r="D74" s="137"/>
      <c r="E74" s="979"/>
      <c r="F74" s="144"/>
      <c r="G74" s="144"/>
      <c r="H74" s="980"/>
      <c r="I74" s="980"/>
      <c r="M74" s="980"/>
      <c r="N74" s="980"/>
      <c r="R74" s="980"/>
      <c r="S74" s="980"/>
      <c r="W74" s="980"/>
      <c r="X74" s="980"/>
      <c r="AB74" s="980"/>
      <c r="AC74" s="980"/>
      <c r="AG74" s="980"/>
      <c r="AH74" s="980"/>
      <c r="AL74" s="980"/>
      <c r="AM74" s="980"/>
      <c r="AQ74" s="980"/>
      <c r="AR74" s="980"/>
      <c r="AV74" s="980"/>
      <c r="AW74" s="980"/>
      <c r="BA74" s="980"/>
      <c r="BB74" s="980"/>
      <c r="BF74" s="980"/>
      <c r="BG74" s="980"/>
      <c r="BJ74" s="981"/>
      <c r="BK74" s="980"/>
      <c r="BL74" s="980"/>
      <c r="BM74" s="980"/>
      <c r="BN74" s="980"/>
      <c r="BO74" s="980"/>
      <c r="BP74" s="980"/>
      <c r="BT74" s="111"/>
      <c r="BU74" s="111"/>
      <c r="BV74" s="111"/>
      <c r="BW74" s="111"/>
    </row>
    <row r="75" spans="1:75" s="136" customFormat="1">
      <c r="A75" s="839"/>
      <c r="B75" s="144"/>
      <c r="C75" s="137"/>
      <c r="D75" s="137"/>
      <c r="E75" s="979"/>
      <c r="F75" s="144"/>
      <c r="G75" s="144"/>
      <c r="H75" s="980"/>
      <c r="I75" s="980"/>
      <c r="M75" s="980"/>
      <c r="N75" s="980"/>
      <c r="R75" s="980"/>
      <c r="S75" s="980"/>
      <c r="W75" s="980"/>
      <c r="X75" s="980"/>
      <c r="AB75" s="980"/>
      <c r="AC75" s="980"/>
      <c r="AG75" s="980"/>
      <c r="AH75" s="980"/>
      <c r="AL75" s="980"/>
      <c r="AM75" s="980"/>
      <c r="AQ75" s="980"/>
      <c r="AR75" s="980"/>
      <c r="AV75" s="980"/>
      <c r="AW75" s="980"/>
      <c r="BA75" s="980"/>
      <c r="BB75" s="980"/>
      <c r="BF75" s="980"/>
      <c r="BG75" s="980"/>
      <c r="BJ75" s="981"/>
      <c r="BK75" s="980"/>
      <c r="BL75" s="980"/>
      <c r="BM75" s="980"/>
      <c r="BN75" s="980"/>
      <c r="BO75" s="980"/>
      <c r="BP75" s="980"/>
      <c r="BT75" s="111"/>
      <c r="BU75" s="111"/>
      <c r="BV75" s="111"/>
      <c r="BW75" s="111"/>
    </row>
    <row r="76" spans="1:75" s="136" customFormat="1">
      <c r="A76" s="839"/>
      <c r="B76" s="144"/>
      <c r="C76" s="137"/>
      <c r="D76" s="137"/>
      <c r="E76" s="979"/>
      <c r="F76" s="144"/>
      <c r="G76" s="144"/>
      <c r="H76" s="980"/>
      <c r="I76" s="980"/>
      <c r="M76" s="980"/>
      <c r="N76" s="980"/>
      <c r="R76" s="980"/>
      <c r="S76" s="980"/>
      <c r="W76" s="980"/>
      <c r="X76" s="980"/>
      <c r="AB76" s="980"/>
      <c r="AC76" s="980"/>
      <c r="AG76" s="980"/>
      <c r="AH76" s="980"/>
      <c r="AL76" s="980"/>
      <c r="AM76" s="980"/>
      <c r="AQ76" s="980"/>
      <c r="AR76" s="980"/>
      <c r="AV76" s="980"/>
      <c r="AW76" s="980"/>
      <c r="BA76" s="980"/>
      <c r="BB76" s="980"/>
      <c r="BF76" s="980"/>
      <c r="BG76" s="980"/>
      <c r="BJ76" s="981"/>
      <c r="BK76" s="980"/>
      <c r="BL76" s="980"/>
      <c r="BM76" s="980"/>
      <c r="BN76" s="980"/>
      <c r="BO76" s="980"/>
      <c r="BP76" s="980"/>
      <c r="BT76" s="111"/>
      <c r="BU76" s="111"/>
      <c r="BV76" s="111"/>
      <c r="BW76" s="111"/>
    </row>
    <row r="77" spans="1:75" s="136" customFormat="1">
      <c r="A77" s="839"/>
      <c r="B77" s="144"/>
      <c r="C77" s="137"/>
      <c r="D77" s="137"/>
      <c r="E77" s="979"/>
      <c r="F77" s="144"/>
      <c r="G77" s="144"/>
      <c r="H77" s="980"/>
      <c r="I77" s="980"/>
      <c r="M77" s="980"/>
      <c r="N77" s="980"/>
      <c r="R77" s="980"/>
      <c r="S77" s="980"/>
      <c r="W77" s="980"/>
      <c r="X77" s="980"/>
      <c r="AB77" s="980"/>
      <c r="AC77" s="980"/>
      <c r="AG77" s="980"/>
      <c r="AH77" s="980"/>
      <c r="AL77" s="980"/>
      <c r="AM77" s="980"/>
      <c r="AQ77" s="980"/>
      <c r="AR77" s="980"/>
      <c r="AV77" s="980"/>
      <c r="AW77" s="980"/>
      <c r="BA77" s="980"/>
      <c r="BB77" s="980"/>
      <c r="BF77" s="980"/>
      <c r="BG77" s="980"/>
      <c r="BJ77" s="981"/>
      <c r="BK77" s="980"/>
      <c r="BL77" s="980"/>
      <c r="BM77" s="980"/>
      <c r="BN77" s="980"/>
      <c r="BO77" s="980"/>
      <c r="BP77" s="980"/>
      <c r="BT77" s="111"/>
      <c r="BU77" s="111"/>
      <c r="BV77" s="111"/>
      <c r="BW77" s="111"/>
    </row>
    <row r="78" spans="1:75" s="136" customFormat="1">
      <c r="A78" s="839"/>
      <c r="B78" s="144"/>
      <c r="C78" s="137"/>
      <c r="D78" s="137"/>
      <c r="E78" s="979"/>
      <c r="F78" s="144"/>
      <c r="G78" s="144"/>
      <c r="H78" s="980"/>
      <c r="I78" s="980"/>
      <c r="M78" s="980"/>
      <c r="N78" s="980"/>
      <c r="R78" s="980"/>
      <c r="S78" s="980"/>
      <c r="W78" s="980"/>
      <c r="X78" s="980"/>
      <c r="AB78" s="980"/>
      <c r="AC78" s="980"/>
      <c r="AG78" s="980"/>
      <c r="AH78" s="980"/>
      <c r="AL78" s="980"/>
      <c r="AM78" s="980"/>
      <c r="AQ78" s="980"/>
      <c r="AR78" s="980"/>
      <c r="AV78" s="980"/>
      <c r="AW78" s="980"/>
      <c r="BA78" s="980"/>
      <c r="BB78" s="980"/>
      <c r="BF78" s="980"/>
      <c r="BG78" s="980"/>
      <c r="BJ78" s="981"/>
      <c r="BK78" s="980"/>
      <c r="BL78" s="980"/>
      <c r="BM78" s="980"/>
      <c r="BN78" s="980"/>
      <c r="BO78" s="980"/>
      <c r="BP78" s="980"/>
      <c r="BT78" s="111"/>
      <c r="BU78" s="111"/>
      <c r="BV78" s="111"/>
      <c r="BW78" s="111"/>
    </row>
    <row r="79" spans="1:75" s="136" customFormat="1">
      <c r="A79" s="839"/>
      <c r="B79" s="144"/>
      <c r="C79" s="137"/>
      <c r="D79" s="137"/>
      <c r="E79" s="979"/>
      <c r="F79" s="144"/>
      <c r="G79" s="144"/>
      <c r="H79" s="980"/>
      <c r="I79" s="980"/>
      <c r="M79" s="980"/>
      <c r="N79" s="980"/>
      <c r="R79" s="980"/>
      <c r="S79" s="980"/>
      <c r="W79" s="980"/>
      <c r="X79" s="980"/>
      <c r="AB79" s="980"/>
      <c r="AC79" s="980"/>
      <c r="AG79" s="980"/>
      <c r="AH79" s="980"/>
      <c r="AL79" s="980"/>
      <c r="AM79" s="980"/>
      <c r="AQ79" s="980"/>
      <c r="AR79" s="980"/>
      <c r="AV79" s="980"/>
      <c r="AW79" s="980"/>
      <c r="BA79" s="980"/>
      <c r="BB79" s="980"/>
      <c r="BF79" s="980"/>
      <c r="BG79" s="980"/>
      <c r="BJ79" s="981"/>
      <c r="BK79" s="980"/>
      <c r="BL79" s="980"/>
      <c r="BM79" s="980"/>
      <c r="BN79" s="980"/>
      <c r="BO79" s="980"/>
      <c r="BP79" s="980"/>
      <c r="BT79" s="111"/>
      <c r="BU79" s="111"/>
      <c r="BV79" s="111"/>
      <c r="BW79" s="111"/>
    </row>
    <row r="80" spans="1:75" s="136" customFormat="1">
      <c r="A80" s="839"/>
      <c r="B80" s="144"/>
      <c r="C80" s="137"/>
      <c r="D80" s="137"/>
      <c r="E80" s="979"/>
      <c r="F80" s="144"/>
      <c r="G80" s="144"/>
      <c r="H80" s="980"/>
      <c r="I80" s="980"/>
      <c r="M80" s="980"/>
      <c r="N80" s="980"/>
      <c r="R80" s="980"/>
      <c r="S80" s="980"/>
      <c r="W80" s="980"/>
      <c r="X80" s="980"/>
      <c r="AB80" s="980"/>
      <c r="AC80" s="980"/>
      <c r="AG80" s="980"/>
      <c r="AH80" s="980"/>
      <c r="AL80" s="980"/>
      <c r="AM80" s="980"/>
      <c r="AQ80" s="980"/>
      <c r="AR80" s="980"/>
      <c r="AV80" s="980"/>
      <c r="AW80" s="980"/>
      <c r="BA80" s="980"/>
      <c r="BB80" s="980"/>
      <c r="BF80" s="980"/>
      <c r="BG80" s="980"/>
      <c r="BJ80" s="981"/>
      <c r="BK80" s="980"/>
      <c r="BL80" s="980"/>
      <c r="BM80" s="980"/>
      <c r="BN80" s="980"/>
      <c r="BO80" s="980"/>
      <c r="BP80" s="980"/>
      <c r="BT80" s="111"/>
      <c r="BU80" s="111"/>
      <c r="BV80" s="111"/>
      <c r="BW80" s="111"/>
    </row>
    <row r="81" spans="1:75" s="136" customFormat="1">
      <c r="A81" s="839"/>
      <c r="B81" s="144"/>
      <c r="C81" s="137"/>
      <c r="D81" s="137"/>
      <c r="E81" s="979"/>
      <c r="F81" s="144"/>
      <c r="G81" s="144"/>
      <c r="H81" s="980"/>
      <c r="I81" s="980"/>
      <c r="M81" s="980"/>
      <c r="N81" s="980"/>
      <c r="R81" s="980"/>
      <c r="S81" s="980"/>
      <c r="W81" s="980"/>
      <c r="X81" s="980"/>
      <c r="AB81" s="980"/>
      <c r="AC81" s="980"/>
      <c r="AG81" s="980"/>
      <c r="AH81" s="980"/>
      <c r="AL81" s="980"/>
      <c r="AM81" s="980"/>
      <c r="AQ81" s="980"/>
      <c r="AR81" s="980"/>
      <c r="AV81" s="980"/>
      <c r="AW81" s="980"/>
      <c r="BA81" s="980"/>
      <c r="BB81" s="980"/>
      <c r="BF81" s="980"/>
      <c r="BG81" s="980"/>
      <c r="BJ81" s="981"/>
      <c r="BK81" s="980"/>
      <c r="BL81" s="980"/>
      <c r="BM81" s="980"/>
      <c r="BN81" s="980"/>
      <c r="BO81" s="980"/>
      <c r="BP81" s="980"/>
      <c r="BT81" s="111"/>
      <c r="BU81" s="111"/>
      <c r="BV81" s="111"/>
      <c r="BW81" s="111"/>
    </row>
    <row r="82" spans="1:75" s="136" customFormat="1">
      <c r="A82" s="839"/>
      <c r="B82" s="144"/>
      <c r="C82" s="137"/>
      <c r="D82" s="137"/>
      <c r="E82" s="979"/>
      <c r="F82" s="144"/>
      <c r="G82" s="144"/>
      <c r="H82" s="980"/>
      <c r="I82" s="980"/>
      <c r="M82" s="980"/>
      <c r="N82" s="980"/>
      <c r="R82" s="980"/>
      <c r="S82" s="980"/>
      <c r="W82" s="980"/>
      <c r="X82" s="980"/>
      <c r="AB82" s="980"/>
      <c r="AC82" s="980"/>
      <c r="AG82" s="980"/>
      <c r="AH82" s="980"/>
      <c r="AL82" s="980"/>
      <c r="AM82" s="980"/>
      <c r="AQ82" s="980"/>
      <c r="AR82" s="980"/>
      <c r="AV82" s="980"/>
      <c r="AW82" s="980"/>
      <c r="BA82" s="980"/>
      <c r="BB82" s="980"/>
      <c r="BF82" s="980"/>
      <c r="BG82" s="980"/>
      <c r="BJ82" s="981"/>
      <c r="BK82" s="980"/>
      <c r="BL82" s="980"/>
      <c r="BM82" s="980"/>
      <c r="BN82" s="980"/>
      <c r="BO82" s="980"/>
      <c r="BP82" s="980"/>
      <c r="BT82" s="111"/>
      <c r="BU82" s="111"/>
      <c r="BV82" s="111"/>
      <c r="BW82" s="111"/>
    </row>
    <row r="83" spans="1:75" s="136" customFormat="1">
      <c r="A83" s="839"/>
      <c r="B83" s="144"/>
      <c r="C83" s="137"/>
      <c r="D83" s="137"/>
      <c r="E83" s="979"/>
      <c r="F83" s="144"/>
      <c r="G83" s="144"/>
      <c r="H83" s="980"/>
      <c r="I83" s="980"/>
      <c r="M83" s="980"/>
      <c r="N83" s="980"/>
      <c r="R83" s="980"/>
      <c r="S83" s="980"/>
      <c r="W83" s="980"/>
      <c r="X83" s="980"/>
      <c r="AB83" s="980"/>
      <c r="AC83" s="980"/>
      <c r="AG83" s="980"/>
      <c r="AH83" s="980"/>
      <c r="AL83" s="980"/>
      <c r="AM83" s="980"/>
      <c r="AQ83" s="980"/>
      <c r="AR83" s="980"/>
      <c r="AV83" s="980"/>
      <c r="AW83" s="980"/>
      <c r="BA83" s="980"/>
      <c r="BB83" s="980"/>
      <c r="BF83" s="980"/>
      <c r="BG83" s="980"/>
      <c r="BJ83" s="981"/>
      <c r="BK83" s="980"/>
      <c r="BL83" s="980"/>
      <c r="BM83" s="980"/>
      <c r="BN83" s="980"/>
      <c r="BO83" s="980"/>
      <c r="BP83" s="980"/>
      <c r="BT83" s="111"/>
      <c r="BU83" s="111"/>
      <c r="BV83" s="111"/>
      <c r="BW83" s="111"/>
    </row>
    <row r="84" spans="1:75" s="136" customFormat="1">
      <c r="A84" s="839"/>
      <c r="B84" s="144"/>
      <c r="C84" s="137"/>
      <c r="D84" s="137"/>
      <c r="E84" s="979"/>
      <c r="F84" s="144"/>
      <c r="G84" s="144"/>
      <c r="H84" s="980"/>
      <c r="I84" s="980"/>
      <c r="M84" s="980"/>
      <c r="N84" s="980"/>
      <c r="R84" s="980"/>
      <c r="S84" s="980"/>
      <c r="W84" s="980"/>
      <c r="X84" s="980"/>
      <c r="AB84" s="980"/>
      <c r="AC84" s="980"/>
      <c r="AG84" s="980"/>
      <c r="AH84" s="980"/>
      <c r="AL84" s="980"/>
      <c r="AM84" s="980"/>
      <c r="AQ84" s="980"/>
      <c r="AR84" s="980"/>
      <c r="AV84" s="980"/>
      <c r="AW84" s="980"/>
      <c r="BA84" s="980"/>
      <c r="BB84" s="980"/>
      <c r="BF84" s="980"/>
      <c r="BG84" s="980"/>
      <c r="BJ84" s="981"/>
      <c r="BK84" s="980"/>
      <c r="BL84" s="980"/>
      <c r="BM84" s="980"/>
      <c r="BN84" s="980"/>
      <c r="BO84" s="980"/>
      <c r="BP84" s="980"/>
      <c r="BT84" s="111"/>
      <c r="BU84" s="111"/>
      <c r="BV84" s="111"/>
      <c r="BW84" s="111"/>
    </row>
    <row r="85" spans="1:75" s="136" customFormat="1">
      <c r="A85" s="839"/>
      <c r="B85" s="144"/>
      <c r="C85" s="137"/>
      <c r="D85" s="137"/>
      <c r="E85" s="979"/>
      <c r="F85" s="144"/>
      <c r="G85" s="144"/>
      <c r="H85" s="980"/>
      <c r="I85" s="980"/>
      <c r="M85" s="980"/>
      <c r="N85" s="980"/>
      <c r="R85" s="980"/>
      <c r="S85" s="980"/>
      <c r="W85" s="980"/>
      <c r="X85" s="980"/>
      <c r="AB85" s="980"/>
      <c r="AC85" s="980"/>
      <c r="AG85" s="980"/>
      <c r="AH85" s="980"/>
      <c r="AL85" s="980"/>
      <c r="AM85" s="980"/>
      <c r="AQ85" s="980"/>
      <c r="AR85" s="980"/>
      <c r="AV85" s="980"/>
      <c r="AW85" s="980"/>
      <c r="BA85" s="980"/>
      <c r="BB85" s="980"/>
      <c r="BF85" s="980"/>
      <c r="BG85" s="980"/>
      <c r="BJ85" s="981"/>
      <c r="BK85" s="980"/>
      <c r="BL85" s="980"/>
      <c r="BM85" s="980"/>
      <c r="BN85" s="980"/>
      <c r="BO85" s="980"/>
      <c r="BP85" s="980"/>
      <c r="BT85" s="111"/>
      <c r="BU85" s="111"/>
      <c r="BV85" s="111"/>
      <c r="BW85" s="111"/>
    </row>
    <row r="86" spans="1:75" s="136" customFormat="1">
      <c r="A86" s="839"/>
      <c r="B86" s="144"/>
      <c r="C86" s="137"/>
      <c r="D86" s="137"/>
      <c r="E86" s="979"/>
      <c r="F86" s="144"/>
      <c r="G86" s="144"/>
      <c r="H86" s="980"/>
      <c r="I86" s="980"/>
      <c r="M86" s="980"/>
      <c r="N86" s="980"/>
      <c r="R86" s="980"/>
      <c r="S86" s="980"/>
      <c r="W86" s="980"/>
      <c r="X86" s="980"/>
      <c r="AB86" s="980"/>
      <c r="AC86" s="980"/>
      <c r="AG86" s="980"/>
      <c r="AH86" s="980"/>
      <c r="AL86" s="980"/>
      <c r="AM86" s="980"/>
      <c r="AQ86" s="980"/>
      <c r="AR86" s="980"/>
      <c r="AV86" s="980"/>
      <c r="AW86" s="980"/>
      <c r="BA86" s="980"/>
      <c r="BB86" s="980"/>
      <c r="BF86" s="980"/>
      <c r="BG86" s="980"/>
      <c r="BJ86" s="981"/>
      <c r="BK86" s="980"/>
      <c r="BL86" s="980"/>
      <c r="BM86" s="980"/>
      <c r="BN86" s="980"/>
      <c r="BO86" s="980"/>
      <c r="BP86" s="980"/>
      <c r="BT86" s="111"/>
      <c r="BU86" s="111"/>
      <c r="BV86" s="111"/>
      <c r="BW86" s="111"/>
    </row>
    <row r="87" spans="1:75" s="136" customFormat="1">
      <c r="A87" s="839"/>
      <c r="B87" s="144"/>
      <c r="C87" s="137"/>
      <c r="D87" s="137"/>
      <c r="E87" s="979"/>
      <c r="F87" s="144"/>
      <c r="G87" s="144"/>
      <c r="H87" s="980"/>
      <c r="I87" s="980"/>
      <c r="M87" s="980"/>
      <c r="N87" s="980"/>
      <c r="R87" s="980"/>
      <c r="S87" s="980"/>
      <c r="W87" s="980"/>
      <c r="X87" s="980"/>
      <c r="AB87" s="980"/>
      <c r="AC87" s="980"/>
      <c r="AG87" s="980"/>
      <c r="AH87" s="980"/>
      <c r="AL87" s="980"/>
      <c r="AM87" s="980"/>
      <c r="AQ87" s="980"/>
      <c r="AR87" s="980"/>
      <c r="AV87" s="980"/>
      <c r="AW87" s="980"/>
      <c r="BA87" s="980"/>
      <c r="BB87" s="980"/>
      <c r="BF87" s="980"/>
      <c r="BG87" s="980"/>
      <c r="BJ87" s="981"/>
      <c r="BK87" s="980"/>
      <c r="BL87" s="980"/>
      <c r="BM87" s="980"/>
      <c r="BN87" s="980"/>
      <c r="BO87" s="980"/>
      <c r="BP87" s="980"/>
      <c r="BT87" s="111"/>
      <c r="BU87" s="111"/>
      <c r="BV87" s="111"/>
      <c r="BW87" s="111"/>
    </row>
    <row r="88" spans="1:75" s="136" customFormat="1">
      <c r="A88" s="839"/>
      <c r="B88" s="144"/>
      <c r="C88" s="137"/>
      <c r="D88" s="137"/>
      <c r="E88" s="979"/>
      <c r="F88" s="144"/>
      <c r="G88" s="144"/>
      <c r="H88" s="980"/>
      <c r="I88" s="980"/>
      <c r="M88" s="980"/>
      <c r="N88" s="980"/>
      <c r="R88" s="980"/>
      <c r="S88" s="980"/>
      <c r="W88" s="980"/>
      <c r="X88" s="980"/>
      <c r="AB88" s="980"/>
      <c r="AC88" s="980"/>
      <c r="AG88" s="980"/>
      <c r="AH88" s="980"/>
      <c r="AL88" s="980"/>
      <c r="AM88" s="980"/>
      <c r="AQ88" s="980"/>
      <c r="AR88" s="980"/>
      <c r="AV88" s="980"/>
      <c r="AW88" s="980"/>
      <c r="BA88" s="980"/>
      <c r="BB88" s="980"/>
      <c r="BF88" s="980"/>
      <c r="BG88" s="980"/>
      <c r="BJ88" s="981"/>
      <c r="BK88" s="980"/>
      <c r="BL88" s="980"/>
      <c r="BM88" s="980"/>
      <c r="BN88" s="980"/>
      <c r="BO88" s="980"/>
      <c r="BP88" s="980"/>
      <c r="BT88" s="111"/>
      <c r="BU88" s="111"/>
      <c r="BV88" s="111"/>
      <c r="BW88" s="111"/>
    </row>
    <row r="89" spans="1:75" s="136" customFormat="1">
      <c r="A89" s="839"/>
      <c r="B89" s="144"/>
      <c r="C89" s="137"/>
      <c r="D89" s="137"/>
      <c r="E89" s="979"/>
      <c r="F89" s="144"/>
      <c r="G89" s="144"/>
      <c r="H89" s="980"/>
      <c r="I89" s="980"/>
      <c r="M89" s="980"/>
      <c r="N89" s="980"/>
      <c r="R89" s="980"/>
      <c r="S89" s="980"/>
      <c r="W89" s="980"/>
      <c r="X89" s="980"/>
      <c r="AB89" s="980"/>
      <c r="AC89" s="980"/>
      <c r="AG89" s="980"/>
      <c r="AH89" s="980"/>
      <c r="AL89" s="980"/>
      <c r="AM89" s="980"/>
      <c r="AQ89" s="980"/>
      <c r="AR89" s="980"/>
      <c r="AV89" s="980"/>
      <c r="AW89" s="980"/>
      <c r="BA89" s="980"/>
      <c r="BB89" s="980"/>
      <c r="BF89" s="980"/>
      <c r="BG89" s="980"/>
      <c r="BJ89" s="981"/>
      <c r="BK89" s="980"/>
      <c r="BL89" s="980"/>
      <c r="BM89" s="980"/>
      <c r="BN89" s="980"/>
      <c r="BO89" s="980"/>
      <c r="BP89" s="980"/>
      <c r="BT89" s="111"/>
      <c r="BU89" s="111"/>
      <c r="BV89" s="111"/>
      <c r="BW89" s="111"/>
    </row>
    <row r="90" spans="1:75" s="136" customFormat="1">
      <c r="A90" s="839"/>
      <c r="B90" s="144"/>
      <c r="C90" s="137"/>
      <c r="D90" s="137"/>
      <c r="E90" s="979"/>
      <c r="F90" s="144"/>
      <c r="G90" s="144"/>
      <c r="H90" s="980"/>
      <c r="I90" s="980"/>
      <c r="M90" s="980"/>
      <c r="N90" s="980"/>
      <c r="R90" s="980"/>
      <c r="S90" s="980"/>
      <c r="W90" s="980"/>
      <c r="X90" s="980"/>
      <c r="AB90" s="980"/>
      <c r="AC90" s="980"/>
      <c r="AG90" s="980"/>
      <c r="AH90" s="980"/>
      <c r="AL90" s="980"/>
      <c r="AM90" s="980"/>
      <c r="AQ90" s="980"/>
      <c r="AR90" s="980"/>
      <c r="AV90" s="980"/>
      <c r="AW90" s="980"/>
      <c r="BA90" s="980"/>
      <c r="BB90" s="980"/>
      <c r="BF90" s="980"/>
      <c r="BG90" s="980"/>
      <c r="BJ90" s="981"/>
      <c r="BK90" s="980"/>
      <c r="BL90" s="980"/>
      <c r="BM90" s="980"/>
      <c r="BN90" s="980"/>
      <c r="BO90" s="980"/>
      <c r="BP90" s="980"/>
      <c r="BT90" s="111"/>
      <c r="BU90" s="111"/>
      <c r="BV90" s="111"/>
      <c r="BW90" s="111"/>
    </row>
    <row r="91" spans="1:75" s="136" customFormat="1">
      <c r="A91" s="839"/>
      <c r="B91" s="144"/>
      <c r="C91" s="137"/>
      <c r="D91" s="137"/>
      <c r="E91" s="979"/>
      <c r="F91" s="144"/>
      <c r="G91" s="144"/>
      <c r="H91" s="980"/>
      <c r="I91" s="980"/>
      <c r="M91" s="980"/>
      <c r="N91" s="980"/>
      <c r="R91" s="980"/>
      <c r="S91" s="980"/>
      <c r="W91" s="980"/>
      <c r="X91" s="980"/>
      <c r="AB91" s="980"/>
      <c r="AC91" s="980"/>
      <c r="AG91" s="980"/>
      <c r="AH91" s="980"/>
      <c r="AL91" s="980"/>
      <c r="AM91" s="980"/>
      <c r="AQ91" s="980"/>
      <c r="AR91" s="980"/>
      <c r="AV91" s="980"/>
      <c r="AW91" s="980"/>
      <c r="BA91" s="980"/>
      <c r="BB91" s="980"/>
      <c r="BF91" s="980"/>
      <c r="BG91" s="980"/>
      <c r="BJ91" s="981"/>
      <c r="BK91" s="980"/>
      <c r="BL91" s="980"/>
      <c r="BM91" s="980"/>
      <c r="BN91" s="980"/>
      <c r="BO91" s="980"/>
      <c r="BP91" s="980"/>
      <c r="BT91" s="111"/>
      <c r="BU91" s="111"/>
      <c r="BV91" s="111"/>
      <c r="BW91" s="111"/>
    </row>
    <row r="92" spans="1:75" s="136" customFormat="1">
      <c r="A92" s="839"/>
      <c r="B92" s="144"/>
      <c r="C92" s="137"/>
      <c r="D92" s="137"/>
      <c r="E92" s="979"/>
      <c r="F92" s="144"/>
      <c r="G92" s="144"/>
      <c r="H92" s="980"/>
      <c r="I92" s="980"/>
      <c r="M92" s="980"/>
      <c r="N92" s="980"/>
      <c r="R92" s="980"/>
      <c r="S92" s="980"/>
      <c r="W92" s="980"/>
      <c r="X92" s="980"/>
      <c r="AB92" s="980"/>
      <c r="AC92" s="980"/>
      <c r="AG92" s="980"/>
      <c r="AH92" s="980"/>
      <c r="AL92" s="980"/>
      <c r="AM92" s="980"/>
      <c r="AQ92" s="980"/>
      <c r="AR92" s="980"/>
      <c r="AV92" s="980"/>
      <c r="AW92" s="980"/>
      <c r="BA92" s="980"/>
      <c r="BB92" s="980"/>
      <c r="BF92" s="980"/>
      <c r="BG92" s="980"/>
      <c r="BJ92" s="981"/>
      <c r="BK92" s="980"/>
      <c r="BL92" s="980"/>
      <c r="BM92" s="980"/>
      <c r="BN92" s="980"/>
      <c r="BO92" s="980"/>
      <c r="BP92" s="980"/>
      <c r="BT92" s="111"/>
      <c r="BU92" s="111"/>
      <c r="BV92" s="111"/>
      <c r="BW92" s="111"/>
    </row>
    <row r="93" spans="1:75" s="136" customFormat="1">
      <c r="A93" s="839"/>
      <c r="B93" s="144"/>
      <c r="C93" s="137"/>
      <c r="D93" s="137"/>
      <c r="E93" s="979"/>
      <c r="F93" s="144"/>
      <c r="G93" s="144"/>
      <c r="H93" s="980"/>
      <c r="I93" s="980"/>
      <c r="M93" s="980"/>
      <c r="N93" s="980"/>
      <c r="R93" s="980"/>
      <c r="S93" s="980"/>
      <c r="W93" s="980"/>
      <c r="X93" s="980"/>
      <c r="AB93" s="980"/>
      <c r="AC93" s="980"/>
      <c r="AG93" s="980"/>
      <c r="AH93" s="980"/>
      <c r="AL93" s="980"/>
      <c r="AM93" s="980"/>
      <c r="AQ93" s="980"/>
      <c r="AR93" s="980"/>
      <c r="AV93" s="980"/>
      <c r="AW93" s="980"/>
      <c r="BA93" s="980"/>
      <c r="BB93" s="980"/>
      <c r="BF93" s="980"/>
      <c r="BG93" s="980"/>
      <c r="BJ93" s="981"/>
      <c r="BK93" s="980"/>
      <c r="BL93" s="980"/>
      <c r="BM93" s="980"/>
      <c r="BN93" s="980"/>
      <c r="BO93" s="980"/>
      <c r="BP93" s="980"/>
      <c r="BT93" s="111"/>
      <c r="BU93" s="111"/>
      <c r="BV93" s="111"/>
      <c r="BW93" s="111"/>
    </row>
    <row r="94" spans="1:75" s="136" customFormat="1">
      <c r="A94" s="839"/>
      <c r="B94" s="144"/>
      <c r="C94" s="137"/>
      <c r="D94" s="137"/>
      <c r="E94" s="979"/>
      <c r="F94" s="144"/>
      <c r="G94" s="144"/>
      <c r="H94" s="980"/>
      <c r="I94" s="980"/>
      <c r="M94" s="980"/>
      <c r="N94" s="980"/>
      <c r="R94" s="980"/>
      <c r="S94" s="980"/>
      <c r="W94" s="980"/>
      <c r="X94" s="980"/>
      <c r="AB94" s="980"/>
      <c r="AC94" s="980"/>
      <c r="AG94" s="980"/>
      <c r="AH94" s="980"/>
      <c r="AL94" s="980"/>
      <c r="AM94" s="980"/>
      <c r="AQ94" s="980"/>
      <c r="AR94" s="980"/>
      <c r="AV94" s="980"/>
      <c r="AW94" s="980"/>
      <c r="BA94" s="980"/>
      <c r="BB94" s="980"/>
      <c r="BF94" s="980"/>
      <c r="BG94" s="980"/>
      <c r="BJ94" s="981"/>
      <c r="BK94" s="980"/>
      <c r="BL94" s="980"/>
      <c r="BM94" s="980"/>
      <c r="BN94" s="980"/>
      <c r="BO94" s="980"/>
      <c r="BP94" s="980"/>
      <c r="BT94" s="111"/>
      <c r="BU94" s="111"/>
      <c r="BV94" s="111"/>
      <c r="BW94" s="111"/>
    </row>
    <row r="95" spans="1:75" s="136" customFormat="1">
      <c r="A95" s="839"/>
      <c r="B95" s="144"/>
      <c r="C95" s="137"/>
      <c r="D95" s="137"/>
      <c r="E95" s="979"/>
      <c r="F95" s="144"/>
      <c r="G95" s="144"/>
      <c r="H95" s="980"/>
      <c r="I95" s="980"/>
      <c r="M95" s="980"/>
      <c r="N95" s="980"/>
      <c r="R95" s="980"/>
      <c r="S95" s="980"/>
      <c r="W95" s="980"/>
      <c r="X95" s="980"/>
      <c r="AB95" s="980"/>
      <c r="AC95" s="980"/>
      <c r="AG95" s="980"/>
      <c r="AH95" s="980"/>
      <c r="AL95" s="980"/>
      <c r="AM95" s="980"/>
      <c r="AQ95" s="980"/>
      <c r="AR95" s="980"/>
      <c r="AV95" s="980"/>
      <c r="AW95" s="980"/>
      <c r="BA95" s="980"/>
      <c r="BB95" s="980"/>
      <c r="BF95" s="980"/>
      <c r="BG95" s="980"/>
      <c r="BJ95" s="981"/>
      <c r="BK95" s="980"/>
      <c r="BL95" s="980"/>
      <c r="BM95" s="980"/>
      <c r="BN95" s="980"/>
      <c r="BO95" s="980"/>
      <c r="BP95" s="980"/>
      <c r="BT95" s="111"/>
      <c r="BU95" s="111"/>
      <c r="BV95" s="111"/>
      <c r="BW95" s="111"/>
    </row>
    <row r="96" spans="1:75" s="136" customFormat="1">
      <c r="A96" s="839"/>
      <c r="B96" s="144"/>
      <c r="C96" s="137"/>
      <c r="D96" s="137"/>
      <c r="E96" s="979"/>
      <c r="F96" s="144"/>
      <c r="G96" s="144"/>
      <c r="H96" s="980"/>
      <c r="I96" s="980"/>
      <c r="M96" s="980"/>
      <c r="N96" s="980"/>
      <c r="R96" s="980"/>
      <c r="S96" s="980"/>
      <c r="W96" s="980"/>
      <c r="X96" s="980"/>
      <c r="AB96" s="980"/>
      <c r="AC96" s="980"/>
      <c r="AG96" s="980"/>
      <c r="AH96" s="980"/>
      <c r="AL96" s="980"/>
      <c r="AM96" s="980"/>
      <c r="AQ96" s="980"/>
      <c r="AR96" s="980"/>
      <c r="AV96" s="980"/>
      <c r="AW96" s="980"/>
      <c r="BA96" s="980"/>
      <c r="BB96" s="980"/>
      <c r="BF96" s="980"/>
      <c r="BG96" s="980"/>
      <c r="BJ96" s="981"/>
      <c r="BK96" s="980"/>
      <c r="BL96" s="980"/>
      <c r="BM96" s="980"/>
      <c r="BN96" s="980"/>
      <c r="BO96" s="980"/>
      <c r="BP96" s="980"/>
      <c r="BT96" s="111"/>
      <c r="BU96" s="111"/>
      <c r="BV96" s="111"/>
      <c r="BW96" s="111"/>
    </row>
    <row r="97" spans="1:75" s="136" customFormat="1">
      <c r="A97" s="839"/>
      <c r="B97" s="144"/>
      <c r="C97" s="137"/>
      <c r="D97" s="137"/>
      <c r="E97" s="979"/>
      <c r="F97" s="144"/>
      <c r="G97" s="144"/>
      <c r="H97" s="980"/>
      <c r="I97" s="980"/>
      <c r="M97" s="980"/>
      <c r="N97" s="980"/>
      <c r="R97" s="980"/>
      <c r="S97" s="980"/>
      <c r="W97" s="980"/>
      <c r="X97" s="980"/>
      <c r="AB97" s="980"/>
      <c r="AC97" s="980"/>
      <c r="AG97" s="980"/>
      <c r="AH97" s="980"/>
      <c r="AL97" s="980"/>
      <c r="AM97" s="980"/>
      <c r="AQ97" s="980"/>
      <c r="AR97" s="980"/>
      <c r="AV97" s="980"/>
      <c r="AW97" s="980"/>
      <c r="BA97" s="980"/>
      <c r="BB97" s="980"/>
      <c r="BF97" s="980"/>
      <c r="BG97" s="980"/>
      <c r="BJ97" s="981"/>
      <c r="BK97" s="980"/>
      <c r="BL97" s="980"/>
      <c r="BM97" s="980"/>
      <c r="BN97" s="980"/>
      <c r="BO97" s="980"/>
      <c r="BP97" s="980"/>
      <c r="BT97" s="111"/>
      <c r="BU97" s="111"/>
      <c r="BV97" s="111"/>
      <c r="BW97" s="111"/>
    </row>
    <row r="98" spans="1:75" s="136" customFormat="1">
      <c r="A98" s="839"/>
      <c r="B98" s="144"/>
      <c r="C98" s="137"/>
      <c r="D98" s="137"/>
      <c r="E98" s="979"/>
      <c r="F98" s="144"/>
      <c r="G98" s="144"/>
      <c r="H98" s="980"/>
      <c r="I98" s="980"/>
      <c r="M98" s="980"/>
      <c r="N98" s="980"/>
      <c r="R98" s="980"/>
      <c r="S98" s="980"/>
      <c r="W98" s="980"/>
      <c r="X98" s="980"/>
      <c r="AB98" s="980"/>
      <c r="AC98" s="980"/>
      <c r="AG98" s="980"/>
      <c r="AH98" s="980"/>
      <c r="AL98" s="980"/>
      <c r="AM98" s="980"/>
      <c r="AQ98" s="980"/>
      <c r="AR98" s="980"/>
      <c r="AV98" s="980"/>
      <c r="AW98" s="980"/>
      <c r="BA98" s="980"/>
      <c r="BB98" s="980"/>
      <c r="BF98" s="980"/>
      <c r="BG98" s="980"/>
      <c r="BJ98" s="981"/>
      <c r="BK98" s="980"/>
      <c r="BL98" s="980"/>
      <c r="BM98" s="980"/>
      <c r="BN98" s="980"/>
      <c r="BO98" s="980"/>
      <c r="BP98" s="980"/>
      <c r="BT98" s="111"/>
      <c r="BU98" s="111"/>
      <c r="BV98" s="111"/>
      <c r="BW98" s="111"/>
    </row>
    <row r="99" spans="1:75" s="136" customFormat="1">
      <c r="A99" s="839"/>
      <c r="B99" s="144"/>
      <c r="C99" s="137"/>
      <c r="D99" s="137"/>
      <c r="E99" s="979"/>
      <c r="F99" s="144"/>
      <c r="G99" s="144"/>
      <c r="H99" s="980"/>
      <c r="I99" s="980"/>
      <c r="M99" s="980"/>
      <c r="N99" s="980"/>
      <c r="R99" s="980"/>
      <c r="S99" s="980"/>
      <c r="W99" s="980"/>
      <c r="X99" s="980"/>
      <c r="AB99" s="980"/>
      <c r="AC99" s="980"/>
      <c r="AG99" s="980"/>
      <c r="AH99" s="980"/>
      <c r="AL99" s="980"/>
      <c r="AM99" s="980"/>
      <c r="AQ99" s="980"/>
      <c r="AR99" s="980"/>
      <c r="AV99" s="980"/>
      <c r="AW99" s="980"/>
      <c r="BA99" s="980"/>
      <c r="BB99" s="980"/>
      <c r="BF99" s="980"/>
      <c r="BG99" s="980"/>
      <c r="BJ99" s="981"/>
      <c r="BK99" s="980"/>
      <c r="BL99" s="980"/>
      <c r="BM99" s="980"/>
      <c r="BN99" s="980"/>
      <c r="BO99" s="980"/>
      <c r="BP99" s="980"/>
      <c r="BT99" s="111"/>
      <c r="BU99" s="111"/>
      <c r="BV99" s="111"/>
      <c r="BW99" s="111"/>
    </row>
    <row r="100" spans="1:75" s="136" customFormat="1">
      <c r="A100" s="839"/>
      <c r="B100" s="144"/>
      <c r="C100" s="137"/>
      <c r="D100" s="137"/>
      <c r="E100" s="979"/>
      <c r="F100" s="144"/>
      <c r="G100" s="144"/>
      <c r="H100" s="980"/>
      <c r="I100" s="980"/>
      <c r="M100" s="980"/>
      <c r="N100" s="980"/>
      <c r="R100" s="980"/>
      <c r="S100" s="980"/>
      <c r="W100" s="980"/>
      <c r="X100" s="980"/>
      <c r="AB100" s="980"/>
      <c r="AC100" s="980"/>
      <c r="AG100" s="980"/>
      <c r="AH100" s="980"/>
      <c r="AL100" s="980"/>
      <c r="AM100" s="980"/>
      <c r="AQ100" s="980"/>
      <c r="AR100" s="980"/>
      <c r="AV100" s="980"/>
      <c r="AW100" s="980"/>
      <c r="BA100" s="980"/>
      <c r="BB100" s="980"/>
      <c r="BF100" s="980"/>
      <c r="BG100" s="980"/>
      <c r="BJ100" s="981"/>
      <c r="BK100" s="980"/>
      <c r="BL100" s="980"/>
      <c r="BM100" s="980"/>
      <c r="BN100" s="980"/>
      <c r="BO100" s="980"/>
      <c r="BP100" s="980"/>
      <c r="BT100" s="111"/>
      <c r="BU100" s="111"/>
      <c r="BV100" s="111"/>
      <c r="BW100" s="111"/>
    </row>
    <row r="101" spans="1:75" s="136" customFormat="1">
      <c r="A101" s="839"/>
      <c r="B101" s="144"/>
      <c r="C101" s="137"/>
      <c r="D101" s="137"/>
      <c r="E101" s="979"/>
      <c r="F101" s="144"/>
      <c r="G101" s="144"/>
      <c r="H101" s="980"/>
      <c r="I101" s="980"/>
      <c r="M101" s="980"/>
      <c r="N101" s="980"/>
      <c r="R101" s="980"/>
      <c r="S101" s="980"/>
      <c r="W101" s="980"/>
      <c r="X101" s="980"/>
      <c r="AB101" s="980"/>
      <c r="AC101" s="980"/>
      <c r="AG101" s="980"/>
      <c r="AH101" s="980"/>
      <c r="AL101" s="980"/>
      <c r="AM101" s="980"/>
      <c r="AQ101" s="980"/>
      <c r="AR101" s="980"/>
      <c r="AV101" s="980"/>
      <c r="AW101" s="980"/>
      <c r="BA101" s="980"/>
      <c r="BB101" s="980"/>
      <c r="BF101" s="980"/>
      <c r="BG101" s="980"/>
      <c r="BJ101" s="981"/>
      <c r="BK101" s="980"/>
      <c r="BL101" s="980"/>
      <c r="BM101" s="980"/>
      <c r="BN101" s="980"/>
      <c r="BO101" s="980"/>
      <c r="BP101" s="980"/>
      <c r="BT101" s="111"/>
      <c r="BU101" s="111"/>
      <c r="BV101" s="111"/>
      <c r="BW101" s="111"/>
    </row>
    <row r="102" spans="1:75" s="136" customFormat="1">
      <c r="A102" s="839"/>
      <c r="B102" s="144"/>
      <c r="C102" s="137"/>
      <c r="D102" s="137"/>
      <c r="E102" s="979"/>
      <c r="F102" s="144"/>
      <c r="G102" s="144"/>
      <c r="H102" s="980"/>
      <c r="I102" s="980"/>
      <c r="M102" s="980"/>
      <c r="N102" s="980"/>
      <c r="R102" s="980"/>
      <c r="S102" s="980"/>
      <c r="W102" s="980"/>
      <c r="X102" s="980"/>
      <c r="AB102" s="980"/>
      <c r="AC102" s="980"/>
      <c r="AG102" s="980"/>
      <c r="AH102" s="980"/>
      <c r="AL102" s="980"/>
      <c r="AM102" s="980"/>
      <c r="AQ102" s="980"/>
      <c r="AR102" s="980"/>
      <c r="AV102" s="980"/>
      <c r="AW102" s="980"/>
      <c r="BA102" s="980"/>
      <c r="BB102" s="980"/>
      <c r="BF102" s="980"/>
      <c r="BG102" s="980"/>
      <c r="BJ102" s="981"/>
      <c r="BK102" s="980"/>
      <c r="BL102" s="980"/>
      <c r="BM102" s="980"/>
      <c r="BN102" s="980"/>
      <c r="BO102" s="980"/>
      <c r="BP102" s="980"/>
      <c r="BT102" s="111"/>
      <c r="BU102" s="111"/>
      <c r="BV102" s="111"/>
      <c r="BW102" s="111"/>
    </row>
    <row r="103" spans="1:75" s="136" customFormat="1">
      <c r="A103" s="839"/>
      <c r="B103" s="144"/>
      <c r="C103" s="137"/>
      <c r="D103" s="137"/>
      <c r="E103" s="979"/>
      <c r="F103" s="144"/>
      <c r="G103" s="144"/>
      <c r="H103" s="980"/>
      <c r="I103" s="980"/>
      <c r="M103" s="980"/>
      <c r="N103" s="980"/>
      <c r="R103" s="980"/>
      <c r="S103" s="980"/>
      <c r="W103" s="980"/>
      <c r="X103" s="980"/>
      <c r="AB103" s="980"/>
      <c r="AC103" s="980"/>
      <c r="AG103" s="980"/>
      <c r="AH103" s="980"/>
      <c r="AL103" s="980"/>
      <c r="AM103" s="980"/>
      <c r="AQ103" s="980"/>
      <c r="AR103" s="980"/>
      <c r="AV103" s="980"/>
      <c r="AW103" s="980"/>
      <c r="BA103" s="980"/>
      <c r="BB103" s="980"/>
      <c r="BF103" s="980"/>
      <c r="BG103" s="980"/>
      <c r="BJ103" s="981"/>
      <c r="BK103" s="980"/>
      <c r="BL103" s="980"/>
      <c r="BM103" s="980"/>
      <c r="BN103" s="980"/>
      <c r="BO103" s="980"/>
      <c r="BP103" s="980"/>
      <c r="BT103" s="111"/>
      <c r="BU103" s="111"/>
      <c r="BV103" s="111"/>
      <c r="BW103" s="111"/>
    </row>
    <row r="104" spans="1:75" s="136" customFormat="1">
      <c r="A104" s="839"/>
      <c r="B104" s="144"/>
      <c r="C104" s="137"/>
      <c r="D104" s="137"/>
      <c r="E104" s="979"/>
      <c r="F104" s="144"/>
      <c r="G104" s="144"/>
      <c r="H104" s="980"/>
      <c r="I104" s="980"/>
      <c r="M104" s="980"/>
      <c r="N104" s="980"/>
      <c r="R104" s="980"/>
      <c r="S104" s="980"/>
      <c r="W104" s="980"/>
      <c r="X104" s="980"/>
      <c r="AB104" s="980"/>
      <c r="AC104" s="980"/>
      <c r="AG104" s="980"/>
      <c r="AH104" s="980"/>
      <c r="AL104" s="980"/>
      <c r="AM104" s="980"/>
      <c r="AQ104" s="980"/>
      <c r="AR104" s="980"/>
      <c r="AV104" s="980"/>
      <c r="AW104" s="980"/>
      <c r="BA104" s="980"/>
      <c r="BB104" s="980"/>
      <c r="BF104" s="980"/>
      <c r="BG104" s="980"/>
      <c r="BJ104" s="981"/>
      <c r="BK104" s="980"/>
      <c r="BL104" s="980"/>
      <c r="BM104" s="980"/>
      <c r="BN104" s="980"/>
      <c r="BO104" s="980"/>
      <c r="BP104" s="980"/>
      <c r="BT104" s="111"/>
      <c r="BU104" s="111"/>
      <c r="BV104" s="111"/>
      <c r="BW104" s="111"/>
    </row>
    <row r="105" spans="1:75" s="136" customFormat="1">
      <c r="A105" s="839"/>
      <c r="B105" s="144"/>
      <c r="C105" s="137"/>
      <c r="D105" s="137"/>
      <c r="E105" s="979"/>
      <c r="F105" s="144"/>
      <c r="G105" s="144"/>
      <c r="H105" s="980"/>
      <c r="I105" s="980"/>
      <c r="M105" s="980"/>
      <c r="N105" s="980"/>
      <c r="R105" s="980"/>
      <c r="S105" s="980"/>
      <c r="W105" s="980"/>
      <c r="X105" s="980"/>
      <c r="AB105" s="980"/>
      <c r="AC105" s="980"/>
      <c r="AG105" s="980"/>
      <c r="AH105" s="980"/>
      <c r="AL105" s="980"/>
      <c r="AM105" s="980"/>
      <c r="AQ105" s="980"/>
      <c r="AR105" s="980"/>
      <c r="AV105" s="980"/>
      <c r="AW105" s="980"/>
      <c r="BA105" s="980"/>
      <c r="BB105" s="980"/>
      <c r="BF105" s="980"/>
      <c r="BG105" s="980"/>
      <c r="BJ105" s="981"/>
      <c r="BK105" s="980"/>
      <c r="BL105" s="980"/>
      <c r="BM105" s="980"/>
      <c r="BN105" s="980"/>
      <c r="BO105" s="980"/>
      <c r="BP105" s="980"/>
      <c r="BT105" s="111"/>
      <c r="BU105" s="111"/>
      <c r="BV105" s="111"/>
      <c r="BW105" s="111"/>
    </row>
    <row r="106" spans="1:75" s="136" customFormat="1">
      <c r="A106" s="839"/>
      <c r="B106" s="144"/>
      <c r="C106" s="137"/>
      <c r="D106" s="137"/>
      <c r="E106" s="979"/>
      <c r="F106" s="144"/>
      <c r="G106" s="144"/>
      <c r="H106" s="980"/>
      <c r="I106" s="980"/>
      <c r="M106" s="980"/>
      <c r="N106" s="980"/>
      <c r="R106" s="980"/>
      <c r="S106" s="980"/>
      <c r="W106" s="980"/>
      <c r="X106" s="980"/>
      <c r="AB106" s="980"/>
      <c r="AC106" s="980"/>
      <c r="AG106" s="980"/>
      <c r="AH106" s="980"/>
      <c r="AL106" s="980"/>
      <c r="AM106" s="980"/>
      <c r="AQ106" s="980"/>
      <c r="AR106" s="980"/>
      <c r="AV106" s="980"/>
      <c r="AW106" s="980"/>
      <c r="BA106" s="980"/>
      <c r="BB106" s="980"/>
      <c r="BF106" s="980"/>
      <c r="BG106" s="980"/>
      <c r="BJ106" s="981"/>
      <c r="BK106" s="980"/>
      <c r="BL106" s="980"/>
      <c r="BM106" s="980"/>
      <c r="BN106" s="980"/>
      <c r="BO106" s="980"/>
      <c r="BP106" s="980"/>
      <c r="BT106" s="111"/>
      <c r="BU106" s="111"/>
      <c r="BV106" s="111"/>
      <c r="BW106" s="111"/>
    </row>
    <row r="107" spans="1:75" s="136" customFormat="1">
      <c r="A107" s="839"/>
      <c r="B107" s="144"/>
      <c r="C107" s="137"/>
      <c r="D107" s="137"/>
      <c r="E107" s="979"/>
      <c r="F107" s="144"/>
      <c r="G107" s="144"/>
      <c r="H107" s="980"/>
      <c r="I107" s="980"/>
      <c r="M107" s="980"/>
      <c r="N107" s="980"/>
      <c r="R107" s="980"/>
      <c r="S107" s="980"/>
      <c r="W107" s="980"/>
      <c r="X107" s="980"/>
      <c r="AB107" s="980"/>
      <c r="AC107" s="980"/>
      <c r="AG107" s="980"/>
      <c r="AH107" s="980"/>
      <c r="AL107" s="980"/>
      <c r="AM107" s="980"/>
      <c r="AQ107" s="980"/>
      <c r="AR107" s="980"/>
      <c r="AV107" s="980"/>
      <c r="AW107" s="980"/>
      <c r="BA107" s="980"/>
      <c r="BB107" s="980"/>
      <c r="BF107" s="980"/>
      <c r="BG107" s="980"/>
      <c r="BJ107" s="981"/>
      <c r="BK107" s="980"/>
      <c r="BL107" s="980"/>
      <c r="BM107" s="980"/>
      <c r="BN107" s="980"/>
      <c r="BO107" s="980"/>
      <c r="BP107" s="980"/>
      <c r="BT107" s="111"/>
      <c r="BU107" s="111"/>
      <c r="BV107" s="111"/>
      <c r="BW107" s="111"/>
    </row>
    <row r="108" spans="1:75" s="136" customFormat="1">
      <c r="A108" s="839"/>
      <c r="B108" s="144"/>
      <c r="C108" s="137"/>
      <c r="D108" s="137"/>
      <c r="E108" s="979"/>
      <c r="F108" s="144"/>
      <c r="G108" s="144"/>
      <c r="H108" s="980"/>
      <c r="I108" s="980"/>
      <c r="M108" s="980"/>
      <c r="N108" s="980"/>
      <c r="R108" s="980"/>
      <c r="S108" s="980"/>
      <c r="W108" s="980"/>
      <c r="X108" s="980"/>
      <c r="AB108" s="980"/>
      <c r="AC108" s="980"/>
      <c r="AG108" s="980"/>
      <c r="AH108" s="980"/>
      <c r="AL108" s="980"/>
      <c r="AM108" s="980"/>
      <c r="AQ108" s="980"/>
      <c r="AR108" s="980"/>
      <c r="AV108" s="980"/>
      <c r="AW108" s="980"/>
      <c r="BA108" s="980"/>
      <c r="BB108" s="980"/>
      <c r="BF108" s="980"/>
      <c r="BG108" s="980"/>
      <c r="BJ108" s="981"/>
      <c r="BK108" s="980"/>
      <c r="BL108" s="980"/>
      <c r="BM108" s="980"/>
      <c r="BN108" s="980"/>
      <c r="BO108" s="980"/>
      <c r="BP108" s="980"/>
      <c r="BT108" s="111"/>
      <c r="BU108" s="111"/>
      <c r="BV108" s="111"/>
      <c r="BW108" s="111"/>
    </row>
    <row r="109" spans="1:75" s="136" customFormat="1">
      <c r="A109" s="839"/>
      <c r="B109" s="144"/>
      <c r="C109" s="137"/>
      <c r="D109" s="137"/>
      <c r="E109" s="979"/>
      <c r="F109" s="144"/>
      <c r="G109" s="144"/>
      <c r="H109" s="980"/>
      <c r="I109" s="980"/>
      <c r="M109" s="980"/>
      <c r="N109" s="980"/>
      <c r="R109" s="980"/>
      <c r="S109" s="980"/>
      <c r="W109" s="980"/>
      <c r="X109" s="980"/>
      <c r="AB109" s="980"/>
      <c r="AC109" s="980"/>
      <c r="AG109" s="980"/>
      <c r="AH109" s="980"/>
      <c r="AL109" s="980"/>
      <c r="AM109" s="980"/>
      <c r="AQ109" s="980"/>
      <c r="AR109" s="980"/>
      <c r="AV109" s="980"/>
      <c r="AW109" s="980"/>
      <c r="BA109" s="980"/>
      <c r="BB109" s="980"/>
      <c r="BF109" s="980"/>
      <c r="BG109" s="980"/>
      <c r="BJ109" s="981"/>
      <c r="BK109" s="980"/>
      <c r="BL109" s="980"/>
      <c r="BM109" s="980"/>
      <c r="BN109" s="980"/>
      <c r="BO109" s="980"/>
      <c r="BP109" s="980"/>
      <c r="BT109" s="111"/>
      <c r="BU109" s="111"/>
      <c r="BV109" s="111"/>
      <c r="BW109" s="111"/>
    </row>
    <row r="110" spans="1:75" s="136" customFormat="1">
      <c r="A110" s="839"/>
      <c r="B110" s="144"/>
      <c r="C110" s="137"/>
      <c r="D110" s="137"/>
      <c r="E110" s="979"/>
      <c r="F110" s="144"/>
      <c r="G110" s="144"/>
      <c r="H110" s="980"/>
      <c r="I110" s="980"/>
      <c r="M110" s="980"/>
      <c r="N110" s="980"/>
      <c r="R110" s="980"/>
      <c r="S110" s="980"/>
      <c r="W110" s="980"/>
      <c r="X110" s="980"/>
      <c r="AB110" s="980"/>
      <c r="AC110" s="980"/>
      <c r="AG110" s="980"/>
      <c r="AH110" s="980"/>
      <c r="AL110" s="980"/>
      <c r="AM110" s="980"/>
      <c r="AQ110" s="980"/>
      <c r="AR110" s="980"/>
      <c r="AV110" s="980"/>
      <c r="AW110" s="980"/>
      <c r="BA110" s="980"/>
      <c r="BB110" s="980"/>
      <c r="BF110" s="980"/>
      <c r="BG110" s="980"/>
      <c r="BJ110" s="981"/>
      <c r="BK110" s="980"/>
      <c r="BL110" s="980"/>
      <c r="BM110" s="980"/>
      <c r="BN110" s="980"/>
      <c r="BO110" s="980"/>
      <c r="BP110" s="980"/>
      <c r="BT110" s="111"/>
      <c r="BU110" s="111"/>
      <c r="BV110" s="111"/>
      <c r="BW110" s="111"/>
    </row>
    <row r="111" spans="1:75" s="136" customFormat="1">
      <c r="A111" s="839"/>
      <c r="B111" s="144"/>
      <c r="C111" s="137"/>
      <c r="D111" s="137"/>
      <c r="E111" s="979"/>
      <c r="F111" s="144"/>
      <c r="G111" s="144"/>
      <c r="H111" s="980"/>
      <c r="I111" s="980"/>
      <c r="M111" s="980"/>
      <c r="N111" s="980"/>
      <c r="R111" s="980"/>
      <c r="S111" s="980"/>
      <c r="W111" s="980"/>
      <c r="X111" s="980"/>
      <c r="AB111" s="980"/>
      <c r="AC111" s="980"/>
      <c r="AG111" s="980"/>
      <c r="AH111" s="980"/>
      <c r="AL111" s="980"/>
      <c r="AM111" s="980"/>
      <c r="AQ111" s="980"/>
      <c r="AR111" s="980"/>
      <c r="AV111" s="980"/>
      <c r="AW111" s="980"/>
      <c r="BA111" s="980"/>
      <c r="BB111" s="980"/>
      <c r="BF111" s="980"/>
      <c r="BG111" s="980"/>
      <c r="BJ111" s="981"/>
      <c r="BK111" s="980"/>
      <c r="BL111" s="980"/>
      <c r="BM111" s="980"/>
      <c r="BN111" s="980"/>
      <c r="BO111" s="980"/>
      <c r="BP111" s="980"/>
      <c r="BT111" s="111"/>
      <c r="BU111" s="111"/>
      <c r="BV111" s="111"/>
      <c r="BW111" s="111"/>
    </row>
    <row r="112" spans="1:75" s="136" customFormat="1">
      <c r="A112" s="839"/>
      <c r="B112" s="144"/>
      <c r="C112" s="137"/>
      <c r="D112" s="137"/>
      <c r="E112" s="979"/>
      <c r="F112" s="144"/>
      <c r="G112" s="144"/>
      <c r="H112" s="980"/>
      <c r="I112" s="980"/>
      <c r="M112" s="980"/>
      <c r="N112" s="980"/>
      <c r="R112" s="980"/>
      <c r="S112" s="980"/>
      <c r="W112" s="980"/>
      <c r="X112" s="980"/>
      <c r="AB112" s="980"/>
      <c r="AC112" s="980"/>
      <c r="AG112" s="980"/>
      <c r="AH112" s="980"/>
      <c r="AL112" s="980"/>
      <c r="AM112" s="980"/>
      <c r="AQ112" s="980"/>
      <c r="AR112" s="980"/>
      <c r="AV112" s="980"/>
      <c r="AW112" s="980"/>
      <c r="BA112" s="980"/>
      <c r="BB112" s="980"/>
      <c r="BF112" s="980"/>
      <c r="BG112" s="980"/>
      <c r="BJ112" s="981"/>
      <c r="BK112" s="980"/>
      <c r="BL112" s="980"/>
      <c r="BM112" s="980"/>
      <c r="BN112" s="980"/>
      <c r="BO112" s="980"/>
      <c r="BP112" s="980"/>
      <c r="BT112" s="111"/>
      <c r="BU112" s="111"/>
      <c r="BV112" s="111"/>
      <c r="BW112" s="111"/>
    </row>
    <row r="113" spans="1:75" s="136" customFormat="1">
      <c r="A113" s="839"/>
      <c r="B113" s="144"/>
      <c r="C113" s="137"/>
      <c r="D113" s="137"/>
      <c r="E113" s="979"/>
      <c r="F113" s="144"/>
      <c r="G113" s="144"/>
      <c r="H113" s="980"/>
      <c r="I113" s="980"/>
      <c r="M113" s="980"/>
      <c r="N113" s="980"/>
      <c r="R113" s="980"/>
      <c r="S113" s="980"/>
      <c r="W113" s="980"/>
      <c r="X113" s="980"/>
      <c r="AB113" s="980"/>
      <c r="AC113" s="980"/>
      <c r="AG113" s="980"/>
      <c r="AH113" s="980"/>
      <c r="AL113" s="980"/>
      <c r="AM113" s="980"/>
      <c r="AQ113" s="980"/>
      <c r="AR113" s="980"/>
      <c r="AV113" s="980"/>
      <c r="AW113" s="980"/>
      <c r="BA113" s="980"/>
      <c r="BB113" s="980"/>
      <c r="BF113" s="980"/>
      <c r="BG113" s="980"/>
      <c r="BJ113" s="981"/>
      <c r="BK113" s="980"/>
      <c r="BL113" s="980"/>
      <c r="BM113" s="980"/>
      <c r="BN113" s="980"/>
      <c r="BO113" s="980"/>
      <c r="BP113" s="980"/>
      <c r="BT113" s="111"/>
      <c r="BU113" s="111"/>
      <c r="BV113" s="111"/>
      <c r="BW113" s="111"/>
    </row>
    <row r="114" spans="1:75" s="136" customFormat="1">
      <c r="A114" s="839"/>
      <c r="B114" s="144"/>
      <c r="C114" s="137"/>
      <c r="D114" s="137"/>
      <c r="E114" s="979"/>
      <c r="F114" s="144"/>
      <c r="G114" s="144"/>
      <c r="H114" s="980"/>
      <c r="I114" s="980"/>
      <c r="M114" s="980"/>
      <c r="N114" s="980"/>
      <c r="R114" s="980"/>
      <c r="S114" s="980"/>
      <c r="W114" s="980"/>
      <c r="X114" s="980"/>
      <c r="AB114" s="980"/>
      <c r="AC114" s="980"/>
      <c r="AG114" s="980"/>
      <c r="AH114" s="980"/>
      <c r="AL114" s="980"/>
      <c r="AM114" s="980"/>
      <c r="AQ114" s="980"/>
      <c r="AR114" s="980"/>
      <c r="AV114" s="980"/>
      <c r="AW114" s="980"/>
      <c r="BA114" s="980"/>
      <c r="BB114" s="980"/>
      <c r="BF114" s="980"/>
      <c r="BG114" s="980"/>
      <c r="BJ114" s="981"/>
      <c r="BK114" s="980"/>
      <c r="BL114" s="980"/>
      <c r="BM114" s="980"/>
      <c r="BN114" s="980"/>
      <c r="BO114" s="980"/>
      <c r="BP114" s="980"/>
      <c r="BT114" s="111"/>
      <c r="BU114" s="111"/>
      <c r="BV114" s="111"/>
      <c r="BW114" s="111"/>
    </row>
    <row r="115" spans="1:75" s="136" customFormat="1">
      <c r="A115" s="839"/>
      <c r="B115" s="144"/>
      <c r="C115" s="137"/>
      <c r="D115" s="137"/>
      <c r="E115" s="979"/>
      <c r="F115" s="144"/>
      <c r="G115" s="144"/>
      <c r="H115" s="980"/>
      <c r="I115" s="980"/>
      <c r="M115" s="980"/>
      <c r="N115" s="980"/>
      <c r="R115" s="980"/>
      <c r="S115" s="980"/>
      <c r="W115" s="980"/>
      <c r="X115" s="980"/>
      <c r="AB115" s="980"/>
      <c r="AC115" s="980"/>
      <c r="AG115" s="980"/>
      <c r="AH115" s="980"/>
      <c r="AL115" s="980"/>
      <c r="AM115" s="980"/>
      <c r="AQ115" s="980"/>
      <c r="AR115" s="980"/>
      <c r="AV115" s="980"/>
      <c r="AW115" s="980"/>
      <c r="BA115" s="980"/>
      <c r="BB115" s="980"/>
      <c r="BF115" s="980"/>
      <c r="BG115" s="980"/>
      <c r="BJ115" s="981"/>
      <c r="BK115" s="980"/>
      <c r="BL115" s="980"/>
      <c r="BM115" s="980"/>
      <c r="BN115" s="980"/>
      <c r="BO115" s="980"/>
      <c r="BP115" s="980"/>
      <c r="BT115" s="111"/>
      <c r="BU115" s="111"/>
      <c r="BV115" s="111"/>
      <c r="BW115" s="111"/>
    </row>
    <row r="116" spans="1:75" s="136" customFormat="1">
      <c r="A116" s="839"/>
      <c r="B116" s="144"/>
      <c r="C116" s="137"/>
      <c r="D116" s="137"/>
      <c r="E116" s="979"/>
      <c r="F116" s="144"/>
      <c r="G116" s="144"/>
      <c r="H116" s="980"/>
      <c r="I116" s="980"/>
      <c r="M116" s="980"/>
      <c r="N116" s="980"/>
      <c r="R116" s="980"/>
      <c r="S116" s="980"/>
      <c r="W116" s="980"/>
      <c r="X116" s="980"/>
      <c r="AB116" s="980"/>
      <c r="AC116" s="980"/>
      <c r="AG116" s="980"/>
      <c r="AH116" s="980"/>
      <c r="AL116" s="980"/>
      <c r="AM116" s="980"/>
      <c r="AQ116" s="980"/>
      <c r="AR116" s="980"/>
      <c r="AV116" s="980"/>
      <c r="AW116" s="980"/>
      <c r="BA116" s="980"/>
      <c r="BB116" s="980"/>
      <c r="BF116" s="980"/>
      <c r="BG116" s="980"/>
      <c r="BJ116" s="981"/>
      <c r="BK116" s="980"/>
      <c r="BL116" s="980"/>
      <c r="BM116" s="980"/>
      <c r="BN116" s="980"/>
      <c r="BO116" s="980"/>
      <c r="BP116" s="980"/>
      <c r="BT116" s="111"/>
      <c r="BU116" s="111"/>
      <c r="BV116" s="111"/>
      <c r="BW116" s="111"/>
    </row>
    <row r="117" spans="1:75" s="136" customFormat="1">
      <c r="A117" s="839"/>
      <c r="B117" s="144"/>
      <c r="C117" s="137"/>
      <c r="D117" s="137"/>
      <c r="E117" s="979"/>
      <c r="F117" s="144"/>
      <c r="G117" s="144"/>
      <c r="H117" s="980"/>
      <c r="I117" s="980"/>
      <c r="M117" s="980"/>
      <c r="N117" s="980"/>
      <c r="R117" s="980"/>
      <c r="S117" s="980"/>
      <c r="W117" s="980"/>
      <c r="X117" s="980"/>
      <c r="AB117" s="980"/>
      <c r="AC117" s="980"/>
      <c r="AG117" s="980"/>
      <c r="AH117" s="980"/>
      <c r="AL117" s="980"/>
      <c r="AM117" s="980"/>
      <c r="AQ117" s="980"/>
      <c r="AR117" s="980"/>
      <c r="AV117" s="980"/>
      <c r="AW117" s="980"/>
      <c r="BA117" s="980"/>
      <c r="BB117" s="980"/>
      <c r="BF117" s="980"/>
      <c r="BG117" s="980"/>
      <c r="BJ117" s="981"/>
      <c r="BK117" s="980"/>
      <c r="BL117" s="980"/>
      <c r="BM117" s="980"/>
      <c r="BN117" s="980"/>
      <c r="BO117" s="980"/>
      <c r="BP117" s="980"/>
      <c r="BT117" s="111"/>
      <c r="BU117" s="111"/>
      <c r="BV117" s="111"/>
      <c r="BW117" s="111"/>
    </row>
    <row r="118" spans="1:75" s="136" customFormat="1">
      <c r="A118" s="839"/>
      <c r="B118" s="144"/>
      <c r="C118" s="137"/>
      <c r="D118" s="137"/>
      <c r="E118" s="979"/>
      <c r="F118" s="144"/>
      <c r="G118" s="144"/>
      <c r="H118" s="980"/>
      <c r="I118" s="980"/>
      <c r="M118" s="980"/>
      <c r="N118" s="980"/>
      <c r="R118" s="980"/>
      <c r="S118" s="980"/>
      <c r="W118" s="980"/>
      <c r="X118" s="980"/>
      <c r="AB118" s="980"/>
      <c r="AC118" s="980"/>
      <c r="AG118" s="980"/>
      <c r="AH118" s="980"/>
      <c r="AL118" s="980"/>
      <c r="AM118" s="980"/>
      <c r="AQ118" s="980"/>
      <c r="AR118" s="980"/>
      <c r="AV118" s="980"/>
      <c r="AW118" s="980"/>
      <c r="BA118" s="980"/>
      <c r="BB118" s="980"/>
      <c r="BF118" s="980"/>
      <c r="BG118" s="980"/>
      <c r="BJ118" s="981"/>
      <c r="BK118" s="980"/>
      <c r="BL118" s="980"/>
      <c r="BM118" s="980"/>
      <c r="BN118" s="980"/>
      <c r="BO118" s="980"/>
      <c r="BP118" s="980"/>
      <c r="BT118" s="111"/>
      <c r="BU118" s="111"/>
      <c r="BV118" s="111"/>
      <c r="BW118" s="111"/>
    </row>
    <row r="119" spans="1:75" s="136" customFormat="1">
      <c r="A119" s="839"/>
      <c r="B119" s="144"/>
      <c r="C119" s="137"/>
      <c r="D119" s="137"/>
      <c r="E119" s="979"/>
      <c r="F119" s="144"/>
      <c r="G119" s="144"/>
      <c r="H119" s="980"/>
      <c r="I119" s="980"/>
      <c r="M119" s="980"/>
      <c r="N119" s="980"/>
      <c r="R119" s="980"/>
      <c r="S119" s="980"/>
      <c r="W119" s="980"/>
      <c r="X119" s="980"/>
      <c r="AB119" s="980"/>
      <c r="AC119" s="980"/>
      <c r="AG119" s="980"/>
      <c r="AH119" s="980"/>
      <c r="AL119" s="980"/>
      <c r="AM119" s="980"/>
      <c r="AQ119" s="980"/>
      <c r="AR119" s="980"/>
      <c r="AV119" s="980"/>
      <c r="AW119" s="980"/>
      <c r="BA119" s="980"/>
      <c r="BB119" s="980"/>
      <c r="BF119" s="980"/>
      <c r="BG119" s="980"/>
      <c r="BJ119" s="981"/>
      <c r="BK119" s="980"/>
      <c r="BL119" s="980"/>
      <c r="BM119" s="980"/>
      <c r="BN119" s="980"/>
      <c r="BO119" s="980"/>
      <c r="BP119" s="980"/>
      <c r="BT119" s="111"/>
      <c r="BU119" s="111"/>
      <c r="BV119" s="111"/>
      <c r="BW119" s="111"/>
    </row>
    <row r="120" spans="1:75" s="136" customFormat="1">
      <c r="A120" s="839"/>
      <c r="B120" s="144"/>
      <c r="C120" s="137"/>
      <c r="D120" s="137"/>
      <c r="E120" s="979"/>
      <c r="F120" s="144"/>
      <c r="G120" s="144"/>
      <c r="H120" s="980"/>
      <c r="I120" s="980"/>
      <c r="M120" s="980"/>
      <c r="N120" s="980"/>
      <c r="R120" s="980"/>
      <c r="S120" s="980"/>
      <c r="W120" s="980"/>
      <c r="X120" s="980"/>
      <c r="AB120" s="980"/>
      <c r="AC120" s="980"/>
      <c r="AG120" s="980"/>
      <c r="AH120" s="980"/>
      <c r="AL120" s="980"/>
      <c r="AM120" s="980"/>
      <c r="AQ120" s="980"/>
      <c r="AR120" s="980"/>
      <c r="AV120" s="980"/>
      <c r="AW120" s="980"/>
      <c r="BA120" s="980"/>
      <c r="BB120" s="980"/>
      <c r="BF120" s="980"/>
      <c r="BG120" s="980"/>
      <c r="BJ120" s="981"/>
      <c r="BK120" s="980"/>
      <c r="BL120" s="980"/>
      <c r="BM120" s="980"/>
      <c r="BN120" s="980"/>
      <c r="BO120" s="980"/>
      <c r="BP120" s="980"/>
      <c r="BT120" s="111"/>
      <c r="BU120" s="111"/>
      <c r="BV120" s="111"/>
      <c r="BW120" s="111"/>
    </row>
    <row r="121" spans="1:75" s="136" customFormat="1">
      <c r="A121" s="839"/>
      <c r="B121" s="144"/>
      <c r="C121" s="137"/>
      <c r="D121" s="137"/>
      <c r="E121" s="979"/>
      <c r="F121" s="144"/>
      <c r="G121" s="144"/>
      <c r="H121" s="980"/>
      <c r="I121" s="980"/>
      <c r="M121" s="980"/>
      <c r="N121" s="980"/>
      <c r="R121" s="980"/>
      <c r="S121" s="980"/>
      <c r="W121" s="980"/>
      <c r="X121" s="980"/>
      <c r="AB121" s="980"/>
      <c r="AC121" s="980"/>
      <c r="AG121" s="980"/>
      <c r="AH121" s="980"/>
      <c r="AL121" s="980"/>
      <c r="AM121" s="980"/>
      <c r="AQ121" s="980"/>
      <c r="AR121" s="980"/>
      <c r="AV121" s="980"/>
      <c r="AW121" s="980"/>
      <c r="BA121" s="980"/>
      <c r="BB121" s="980"/>
      <c r="BF121" s="980"/>
      <c r="BG121" s="980"/>
      <c r="BJ121" s="981"/>
      <c r="BK121" s="980"/>
      <c r="BL121" s="980"/>
      <c r="BM121" s="980"/>
      <c r="BN121" s="980"/>
      <c r="BO121" s="980"/>
      <c r="BP121" s="980"/>
      <c r="BT121" s="111"/>
      <c r="BU121" s="111"/>
      <c r="BV121" s="111"/>
      <c r="BW121" s="111"/>
    </row>
    <row r="122" spans="1:75" s="136" customFormat="1">
      <c r="A122" s="839"/>
      <c r="B122" s="144"/>
      <c r="C122" s="137"/>
      <c r="D122" s="137"/>
      <c r="E122" s="979"/>
      <c r="F122" s="144"/>
      <c r="G122" s="144"/>
      <c r="H122" s="980"/>
      <c r="I122" s="980"/>
      <c r="M122" s="980"/>
      <c r="N122" s="980"/>
      <c r="R122" s="980"/>
      <c r="S122" s="980"/>
      <c r="W122" s="980"/>
      <c r="X122" s="980"/>
      <c r="AB122" s="980"/>
      <c r="AC122" s="980"/>
      <c r="AG122" s="980"/>
      <c r="AH122" s="980"/>
      <c r="AL122" s="980"/>
      <c r="AM122" s="980"/>
      <c r="AQ122" s="980"/>
      <c r="AR122" s="980"/>
      <c r="AV122" s="980"/>
      <c r="AW122" s="980"/>
      <c r="BA122" s="980"/>
      <c r="BB122" s="980"/>
      <c r="BF122" s="980"/>
      <c r="BG122" s="980"/>
      <c r="BJ122" s="981"/>
      <c r="BK122" s="980"/>
      <c r="BL122" s="980"/>
      <c r="BM122" s="980"/>
      <c r="BN122" s="980"/>
      <c r="BO122" s="980"/>
      <c r="BP122" s="980"/>
      <c r="BT122" s="111"/>
      <c r="BU122" s="111"/>
      <c r="BV122" s="111"/>
      <c r="BW122" s="111"/>
    </row>
    <row r="123" spans="1:75" s="136" customFormat="1">
      <c r="A123" s="839"/>
      <c r="B123" s="144"/>
      <c r="C123" s="137"/>
      <c r="D123" s="137"/>
      <c r="E123" s="979"/>
      <c r="F123" s="144"/>
      <c r="G123" s="144"/>
      <c r="H123" s="980"/>
      <c r="I123" s="980"/>
      <c r="M123" s="980"/>
      <c r="N123" s="980"/>
      <c r="R123" s="980"/>
      <c r="S123" s="980"/>
      <c r="W123" s="980"/>
      <c r="X123" s="980"/>
      <c r="AB123" s="980"/>
      <c r="AC123" s="980"/>
      <c r="AG123" s="980"/>
      <c r="AH123" s="980"/>
      <c r="AL123" s="980"/>
      <c r="AM123" s="980"/>
      <c r="AQ123" s="980"/>
      <c r="AR123" s="980"/>
      <c r="AV123" s="980"/>
      <c r="AW123" s="980"/>
      <c r="BA123" s="980"/>
      <c r="BB123" s="980"/>
      <c r="BF123" s="980"/>
      <c r="BG123" s="980"/>
      <c r="BJ123" s="981"/>
      <c r="BK123" s="980"/>
      <c r="BL123" s="980"/>
      <c r="BM123" s="980"/>
      <c r="BN123" s="980"/>
      <c r="BO123" s="980"/>
      <c r="BP123" s="980"/>
      <c r="BT123" s="111"/>
      <c r="BU123" s="111"/>
      <c r="BV123" s="111"/>
      <c r="BW123" s="111"/>
    </row>
    <row r="124" spans="1:75" s="136" customFormat="1">
      <c r="A124" s="839"/>
      <c r="B124" s="144"/>
      <c r="C124" s="137"/>
      <c r="D124" s="137"/>
      <c r="E124" s="979"/>
      <c r="F124" s="144"/>
      <c r="G124" s="144"/>
      <c r="H124" s="980"/>
      <c r="I124" s="980"/>
      <c r="M124" s="980"/>
      <c r="N124" s="980"/>
      <c r="R124" s="980"/>
      <c r="S124" s="980"/>
      <c r="W124" s="980"/>
      <c r="X124" s="980"/>
      <c r="AB124" s="980"/>
      <c r="AC124" s="980"/>
      <c r="AG124" s="980"/>
      <c r="AH124" s="980"/>
      <c r="AL124" s="980"/>
      <c r="AM124" s="980"/>
      <c r="AQ124" s="980"/>
      <c r="AR124" s="980"/>
      <c r="AV124" s="980"/>
      <c r="AW124" s="980"/>
      <c r="BA124" s="980"/>
      <c r="BB124" s="980"/>
      <c r="BF124" s="980"/>
      <c r="BG124" s="980"/>
      <c r="BJ124" s="981"/>
      <c r="BK124" s="980"/>
      <c r="BL124" s="980"/>
      <c r="BM124" s="980"/>
      <c r="BN124" s="980"/>
      <c r="BO124" s="980"/>
      <c r="BP124" s="980"/>
      <c r="BT124" s="111"/>
      <c r="BU124" s="111"/>
      <c r="BV124" s="111"/>
      <c r="BW124" s="111"/>
    </row>
    <row r="125" spans="1:75" s="136" customFormat="1">
      <c r="A125" s="839"/>
      <c r="B125" s="144"/>
      <c r="C125" s="137"/>
      <c r="D125" s="137"/>
      <c r="E125" s="979"/>
      <c r="F125" s="144"/>
      <c r="G125" s="144"/>
      <c r="H125" s="980"/>
      <c r="I125" s="980"/>
      <c r="M125" s="980"/>
      <c r="N125" s="980"/>
      <c r="R125" s="980"/>
      <c r="S125" s="980"/>
      <c r="W125" s="980"/>
      <c r="X125" s="980"/>
      <c r="AB125" s="980"/>
      <c r="AC125" s="980"/>
      <c r="AG125" s="980"/>
      <c r="AH125" s="980"/>
      <c r="AL125" s="980"/>
      <c r="AM125" s="980"/>
      <c r="AQ125" s="980"/>
      <c r="AR125" s="980"/>
      <c r="AV125" s="980"/>
      <c r="AW125" s="980"/>
      <c r="BA125" s="980"/>
      <c r="BB125" s="980"/>
      <c r="BF125" s="980"/>
      <c r="BG125" s="980"/>
      <c r="BJ125" s="981"/>
      <c r="BK125" s="980"/>
      <c r="BL125" s="980"/>
      <c r="BM125" s="980"/>
      <c r="BN125" s="980"/>
      <c r="BO125" s="980"/>
      <c r="BP125" s="980"/>
      <c r="BT125" s="111"/>
      <c r="BU125" s="111"/>
      <c r="BV125" s="111"/>
      <c r="BW125" s="111"/>
    </row>
    <row r="126" spans="1:75" s="136" customFormat="1">
      <c r="A126" s="839"/>
      <c r="B126" s="144"/>
      <c r="C126" s="137"/>
      <c r="D126" s="137"/>
      <c r="E126" s="979"/>
      <c r="F126" s="144"/>
      <c r="G126" s="144"/>
      <c r="H126" s="980"/>
      <c r="I126" s="980"/>
      <c r="M126" s="980"/>
      <c r="N126" s="980"/>
      <c r="R126" s="980"/>
      <c r="S126" s="980"/>
      <c r="W126" s="980"/>
      <c r="X126" s="980"/>
      <c r="AB126" s="980"/>
      <c r="AC126" s="980"/>
      <c r="AG126" s="980"/>
      <c r="AH126" s="980"/>
      <c r="AL126" s="980"/>
      <c r="AM126" s="980"/>
      <c r="AQ126" s="980"/>
      <c r="AR126" s="980"/>
      <c r="AV126" s="980"/>
      <c r="AW126" s="980"/>
      <c r="BA126" s="980"/>
      <c r="BB126" s="980"/>
      <c r="BF126" s="980"/>
      <c r="BG126" s="980"/>
      <c r="BJ126" s="981"/>
      <c r="BK126" s="980"/>
      <c r="BL126" s="980"/>
      <c r="BM126" s="980"/>
      <c r="BN126" s="980"/>
      <c r="BO126" s="980"/>
      <c r="BP126" s="980"/>
      <c r="BT126" s="111"/>
      <c r="BU126" s="111"/>
      <c r="BV126" s="111"/>
      <c r="BW126" s="111"/>
    </row>
    <row r="127" spans="1:75" s="136" customFormat="1">
      <c r="A127" s="839"/>
      <c r="B127" s="144"/>
      <c r="C127" s="137"/>
      <c r="D127" s="137"/>
      <c r="E127" s="979"/>
      <c r="F127" s="144"/>
      <c r="G127" s="144"/>
      <c r="H127" s="980"/>
      <c r="I127" s="980"/>
      <c r="M127" s="980"/>
      <c r="N127" s="980"/>
      <c r="R127" s="980"/>
      <c r="S127" s="980"/>
      <c r="W127" s="980"/>
      <c r="X127" s="980"/>
      <c r="AB127" s="980"/>
      <c r="AC127" s="980"/>
      <c r="AG127" s="980"/>
      <c r="AH127" s="980"/>
      <c r="AL127" s="980"/>
      <c r="AM127" s="980"/>
      <c r="AQ127" s="980"/>
      <c r="AR127" s="980"/>
      <c r="AV127" s="980"/>
      <c r="AW127" s="980"/>
      <c r="BA127" s="980"/>
      <c r="BB127" s="980"/>
      <c r="BF127" s="980"/>
      <c r="BG127" s="980"/>
      <c r="BJ127" s="981"/>
      <c r="BK127" s="980"/>
      <c r="BL127" s="980"/>
      <c r="BM127" s="980"/>
      <c r="BN127" s="980"/>
      <c r="BO127" s="980"/>
      <c r="BP127" s="980"/>
      <c r="BT127" s="111"/>
      <c r="BU127" s="111"/>
      <c r="BV127" s="111"/>
      <c r="BW127" s="111"/>
    </row>
    <row r="128" spans="1:75" s="136" customFormat="1">
      <c r="A128" s="839"/>
      <c r="B128" s="144"/>
      <c r="C128" s="137"/>
      <c r="D128" s="137"/>
      <c r="E128" s="979"/>
      <c r="F128" s="144"/>
      <c r="G128" s="144"/>
      <c r="H128" s="980"/>
      <c r="I128" s="980"/>
      <c r="M128" s="980"/>
      <c r="N128" s="980"/>
      <c r="R128" s="980"/>
      <c r="S128" s="980"/>
      <c r="W128" s="980"/>
      <c r="X128" s="980"/>
      <c r="AB128" s="980"/>
      <c r="AC128" s="980"/>
      <c r="AG128" s="980"/>
      <c r="AH128" s="980"/>
      <c r="AL128" s="980"/>
      <c r="AM128" s="980"/>
      <c r="AQ128" s="980"/>
      <c r="AR128" s="980"/>
      <c r="AV128" s="980"/>
      <c r="AW128" s="980"/>
      <c r="BA128" s="980"/>
      <c r="BB128" s="980"/>
      <c r="BF128" s="980"/>
      <c r="BG128" s="980"/>
      <c r="BJ128" s="981"/>
      <c r="BK128" s="980"/>
      <c r="BL128" s="980"/>
      <c r="BM128" s="980"/>
      <c r="BN128" s="980"/>
      <c r="BO128" s="980"/>
      <c r="BP128" s="980"/>
      <c r="BT128" s="111"/>
      <c r="BU128" s="111"/>
      <c r="BV128" s="111"/>
      <c r="BW128" s="111"/>
    </row>
    <row r="129" spans="1:75" s="136" customFormat="1">
      <c r="A129" s="839"/>
      <c r="B129" s="144"/>
      <c r="C129" s="137"/>
      <c r="D129" s="137"/>
      <c r="E129" s="979"/>
      <c r="F129" s="144"/>
      <c r="G129" s="144"/>
      <c r="H129" s="980"/>
      <c r="I129" s="980"/>
      <c r="M129" s="980"/>
      <c r="N129" s="980"/>
      <c r="R129" s="980"/>
      <c r="S129" s="980"/>
      <c r="W129" s="980"/>
      <c r="X129" s="980"/>
      <c r="AB129" s="980"/>
      <c r="AC129" s="980"/>
      <c r="AG129" s="980"/>
      <c r="AH129" s="980"/>
      <c r="AL129" s="980"/>
      <c r="AM129" s="980"/>
      <c r="AQ129" s="980"/>
      <c r="AR129" s="980"/>
      <c r="AV129" s="980"/>
      <c r="AW129" s="980"/>
      <c r="BA129" s="980"/>
      <c r="BB129" s="980"/>
      <c r="BF129" s="980"/>
      <c r="BG129" s="980"/>
      <c r="BJ129" s="981"/>
      <c r="BK129" s="980"/>
      <c r="BL129" s="980"/>
      <c r="BM129" s="980"/>
      <c r="BN129" s="980"/>
      <c r="BO129" s="980"/>
      <c r="BP129" s="980"/>
      <c r="BT129" s="111"/>
      <c r="BU129" s="111"/>
      <c r="BV129" s="111"/>
      <c r="BW129" s="111"/>
    </row>
    <row r="130" spans="1:75" s="136" customFormat="1">
      <c r="A130" s="839"/>
      <c r="B130" s="144"/>
      <c r="C130" s="137"/>
      <c r="D130" s="137"/>
      <c r="E130" s="979"/>
      <c r="F130" s="144"/>
      <c r="G130" s="144"/>
      <c r="H130" s="980"/>
      <c r="I130" s="980"/>
      <c r="M130" s="980"/>
      <c r="N130" s="980"/>
      <c r="R130" s="980"/>
      <c r="S130" s="980"/>
      <c r="W130" s="980"/>
      <c r="X130" s="980"/>
      <c r="AB130" s="980"/>
      <c r="AC130" s="980"/>
      <c r="AG130" s="980"/>
      <c r="AH130" s="980"/>
      <c r="AL130" s="980"/>
      <c r="AM130" s="980"/>
      <c r="AQ130" s="980"/>
      <c r="AR130" s="980"/>
      <c r="AV130" s="980"/>
      <c r="AW130" s="980"/>
      <c r="BA130" s="980"/>
      <c r="BB130" s="980"/>
      <c r="BF130" s="980"/>
      <c r="BG130" s="980"/>
      <c r="BJ130" s="981"/>
      <c r="BK130" s="980"/>
      <c r="BL130" s="980"/>
      <c r="BM130" s="980"/>
      <c r="BN130" s="980"/>
      <c r="BO130" s="980"/>
      <c r="BP130" s="980"/>
      <c r="BT130" s="111"/>
      <c r="BU130" s="111"/>
      <c r="BV130" s="111"/>
      <c r="BW130" s="111"/>
    </row>
    <row r="131" spans="1:75" s="136" customFormat="1">
      <c r="A131" s="839"/>
      <c r="B131" s="144"/>
      <c r="C131" s="137"/>
      <c r="D131" s="137"/>
      <c r="E131" s="979"/>
      <c r="F131" s="144"/>
      <c r="G131" s="144"/>
      <c r="H131" s="980"/>
      <c r="I131" s="980"/>
      <c r="M131" s="980"/>
      <c r="N131" s="980"/>
      <c r="R131" s="980"/>
      <c r="S131" s="980"/>
      <c r="W131" s="980"/>
      <c r="X131" s="980"/>
      <c r="AB131" s="980"/>
      <c r="AC131" s="980"/>
      <c r="AG131" s="980"/>
      <c r="AH131" s="980"/>
      <c r="AL131" s="980"/>
      <c r="AM131" s="980"/>
      <c r="AQ131" s="980"/>
      <c r="AR131" s="980"/>
      <c r="AV131" s="980"/>
      <c r="AW131" s="980"/>
      <c r="BA131" s="980"/>
      <c r="BB131" s="980"/>
      <c r="BF131" s="980"/>
      <c r="BG131" s="980"/>
      <c r="BJ131" s="981"/>
      <c r="BK131" s="980"/>
      <c r="BL131" s="980"/>
      <c r="BM131" s="980"/>
      <c r="BN131" s="980"/>
      <c r="BO131" s="980"/>
      <c r="BP131" s="980"/>
      <c r="BT131" s="111"/>
      <c r="BU131" s="111"/>
      <c r="BV131" s="111"/>
      <c r="BW131" s="111"/>
    </row>
    <row r="132" spans="1:75" s="136" customFormat="1">
      <c r="A132" s="839"/>
      <c r="B132" s="144"/>
      <c r="C132" s="137"/>
      <c r="D132" s="137"/>
      <c r="E132" s="979"/>
      <c r="F132" s="144"/>
      <c r="G132" s="144"/>
      <c r="H132" s="980"/>
      <c r="I132" s="980"/>
      <c r="M132" s="980"/>
      <c r="N132" s="980"/>
      <c r="R132" s="980"/>
      <c r="S132" s="980"/>
      <c r="W132" s="980"/>
      <c r="X132" s="980"/>
      <c r="AB132" s="980"/>
      <c r="AC132" s="980"/>
      <c r="AG132" s="980"/>
      <c r="AH132" s="980"/>
      <c r="AL132" s="980"/>
      <c r="AM132" s="980"/>
      <c r="AQ132" s="980"/>
      <c r="AR132" s="980"/>
      <c r="AV132" s="980"/>
      <c r="AW132" s="980"/>
      <c r="BA132" s="980"/>
      <c r="BB132" s="980"/>
      <c r="BF132" s="980"/>
      <c r="BG132" s="980"/>
      <c r="BJ132" s="981"/>
      <c r="BK132" s="980"/>
      <c r="BL132" s="980"/>
      <c r="BM132" s="980"/>
      <c r="BN132" s="980"/>
      <c r="BO132" s="980"/>
      <c r="BP132" s="980"/>
      <c r="BT132" s="111"/>
      <c r="BU132" s="111"/>
      <c r="BV132" s="111"/>
      <c r="BW132" s="111"/>
    </row>
    <row r="133" spans="1:75" s="136" customFormat="1">
      <c r="A133" s="839"/>
      <c r="B133" s="144"/>
      <c r="C133" s="137"/>
      <c r="D133" s="137"/>
      <c r="E133" s="979"/>
      <c r="F133" s="144"/>
      <c r="G133" s="144"/>
      <c r="H133" s="980"/>
      <c r="I133" s="980"/>
      <c r="M133" s="980"/>
      <c r="N133" s="980"/>
      <c r="R133" s="980"/>
      <c r="S133" s="980"/>
      <c r="W133" s="980"/>
      <c r="X133" s="980"/>
      <c r="AB133" s="980"/>
      <c r="AC133" s="980"/>
      <c r="AG133" s="980"/>
      <c r="AH133" s="980"/>
      <c r="AL133" s="980"/>
      <c r="AM133" s="980"/>
      <c r="AQ133" s="980"/>
      <c r="AR133" s="980"/>
      <c r="AV133" s="980"/>
      <c r="AW133" s="980"/>
      <c r="BA133" s="980"/>
      <c r="BB133" s="980"/>
      <c r="BF133" s="980"/>
      <c r="BG133" s="980"/>
      <c r="BJ133" s="981"/>
      <c r="BK133" s="980"/>
      <c r="BL133" s="980"/>
      <c r="BM133" s="980"/>
      <c r="BN133" s="980"/>
      <c r="BO133" s="980"/>
      <c r="BP133" s="980"/>
      <c r="BT133" s="111"/>
      <c r="BU133" s="111"/>
      <c r="BV133" s="111"/>
      <c r="BW133" s="111"/>
    </row>
    <row r="134" spans="1:75" s="136" customFormat="1">
      <c r="A134" s="839"/>
      <c r="B134" s="144"/>
      <c r="C134" s="137"/>
      <c r="D134" s="137"/>
      <c r="E134" s="979"/>
      <c r="F134" s="144"/>
      <c r="G134" s="144"/>
      <c r="H134" s="980"/>
      <c r="I134" s="980"/>
      <c r="M134" s="980"/>
      <c r="N134" s="980"/>
      <c r="R134" s="980"/>
      <c r="S134" s="980"/>
      <c r="W134" s="980"/>
      <c r="X134" s="980"/>
      <c r="AB134" s="980"/>
      <c r="AC134" s="980"/>
      <c r="AG134" s="980"/>
      <c r="AH134" s="980"/>
      <c r="AL134" s="980"/>
      <c r="AM134" s="980"/>
      <c r="AQ134" s="980"/>
      <c r="AR134" s="980"/>
      <c r="AV134" s="980"/>
      <c r="AW134" s="980"/>
      <c r="BA134" s="980"/>
      <c r="BB134" s="980"/>
      <c r="BF134" s="980"/>
      <c r="BG134" s="980"/>
      <c r="BJ134" s="981"/>
      <c r="BK134" s="980"/>
      <c r="BL134" s="980"/>
      <c r="BM134" s="980"/>
      <c r="BN134" s="980"/>
      <c r="BO134" s="980"/>
      <c r="BP134" s="980"/>
      <c r="BT134" s="111"/>
      <c r="BU134" s="111"/>
      <c r="BV134" s="111"/>
      <c r="BW134" s="111"/>
    </row>
    <row r="135" spans="1:75" s="136" customFormat="1">
      <c r="A135" s="839"/>
      <c r="B135" s="144"/>
      <c r="C135" s="137"/>
      <c r="D135" s="137"/>
      <c r="E135" s="979"/>
      <c r="F135" s="144"/>
      <c r="G135" s="144"/>
      <c r="H135" s="980"/>
      <c r="I135" s="980"/>
      <c r="M135" s="980"/>
      <c r="N135" s="980"/>
      <c r="R135" s="980"/>
      <c r="S135" s="980"/>
      <c r="W135" s="980"/>
      <c r="X135" s="980"/>
      <c r="AB135" s="980"/>
      <c r="AC135" s="980"/>
      <c r="AG135" s="980"/>
      <c r="AH135" s="980"/>
      <c r="AL135" s="980"/>
      <c r="AM135" s="980"/>
      <c r="AQ135" s="980"/>
      <c r="AR135" s="980"/>
      <c r="AV135" s="980"/>
      <c r="AW135" s="980"/>
      <c r="BA135" s="980"/>
      <c r="BB135" s="980"/>
      <c r="BF135" s="980"/>
      <c r="BG135" s="980"/>
      <c r="BJ135" s="981"/>
      <c r="BK135" s="980"/>
      <c r="BL135" s="980"/>
      <c r="BM135" s="980"/>
      <c r="BN135" s="980"/>
      <c r="BO135" s="980"/>
      <c r="BP135" s="980"/>
      <c r="BT135" s="111"/>
      <c r="BU135" s="111"/>
      <c r="BV135" s="111"/>
      <c r="BW135" s="111"/>
    </row>
    <row r="136" spans="1:75" s="136" customFormat="1">
      <c r="A136" s="839"/>
      <c r="B136" s="144"/>
      <c r="C136" s="137"/>
      <c r="D136" s="137"/>
      <c r="E136" s="979"/>
      <c r="F136" s="144"/>
      <c r="G136" s="144"/>
      <c r="H136" s="980"/>
      <c r="I136" s="980"/>
      <c r="M136" s="980"/>
      <c r="N136" s="980"/>
      <c r="R136" s="980"/>
      <c r="S136" s="980"/>
      <c r="W136" s="980"/>
      <c r="X136" s="980"/>
      <c r="AB136" s="980"/>
      <c r="AC136" s="980"/>
      <c r="AG136" s="980"/>
      <c r="AH136" s="980"/>
      <c r="AL136" s="980"/>
      <c r="AM136" s="980"/>
      <c r="AQ136" s="980"/>
      <c r="AR136" s="980"/>
      <c r="AV136" s="980"/>
      <c r="AW136" s="980"/>
      <c r="BA136" s="980"/>
      <c r="BB136" s="980"/>
      <c r="BF136" s="980"/>
      <c r="BG136" s="980"/>
      <c r="BJ136" s="981"/>
      <c r="BK136" s="980"/>
      <c r="BL136" s="980"/>
      <c r="BM136" s="980"/>
      <c r="BN136" s="980"/>
      <c r="BO136" s="980"/>
      <c r="BP136" s="980"/>
      <c r="BT136" s="111"/>
      <c r="BU136" s="111"/>
      <c r="BV136" s="111"/>
      <c r="BW136" s="111"/>
    </row>
    <row r="137" spans="1:75" s="136" customFormat="1">
      <c r="A137" s="839"/>
      <c r="B137" s="144"/>
      <c r="C137" s="137"/>
      <c r="D137" s="137"/>
      <c r="E137" s="979"/>
      <c r="F137" s="144"/>
      <c r="G137" s="144"/>
      <c r="H137" s="980"/>
      <c r="I137" s="980"/>
      <c r="M137" s="980"/>
      <c r="N137" s="980"/>
      <c r="R137" s="980"/>
      <c r="S137" s="980"/>
      <c r="W137" s="980"/>
      <c r="X137" s="980"/>
      <c r="AB137" s="980"/>
      <c r="AC137" s="980"/>
      <c r="AG137" s="980"/>
      <c r="AH137" s="980"/>
      <c r="AL137" s="980"/>
      <c r="AM137" s="980"/>
      <c r="AQ137" s="980"/>
      <c r="AR137" s="980"/>
      <c r="AV137" s="980"/>
      <c r="AW137" s="980"/>
      <c r="BA137" s="980"/>
      <c r="BB137" s="980"/>
      <c r="BF137" s="980"/>
      <c r="BG137" s="980"/>
      <c r="BJ137" s="981"/>
      <c r="BK137" s="980"/>
      <c r="BL137" s="980"/>
      <c r="BM137" s="980"/>
      <c r="BN137" s="980"/>
      <c r="BO137" s="980"/>
      <c r="BP137" s="980"/>
      <c r="BT137" s="111"/>
      <c r="BU137" s="111"/>
      <c r="BV137" s="111"/>
      <c r="BW137" s="111"/>
    </row>
    <row r="138" spans="1:75" s="136" customFormat="1">
      <c r="A138" s="839"/>
      <c r="B138" s="144"/>
      <c r="C138" s="137"/>
      <c r="D138" s="137"/>
      <c r="E138" s="979"/>
      <c r="F138" s="144"/>
      <c r="G138" s="144"/>
      <c r="H138" s="980"/>
      <c r="I138" s="980"/>
      <c r="M138" s="980"/>
      <c r="N138" s="980"/>
      <c r="R138" s="980"/>
      <c r="S138" s="980"/>
      <c r="W138" s="980"/>
      <c r="X138" s="980"/>
      <c r="AB138" s="980"/>
      <c r="AC138" s="980"/>
      <c r="AG138" s="980"/>
      <c r="AH138" s="980"/>
      <c r="AL138" s="980"/>
      <c r="AM138" s="980"/>
      <c r="AQ138" s="980"/>
      <c r="AR138" s="980"/>
      <c r="AV138" s="980"/>
      <c r="AW138" s="980"/>
      <c r="BA138" s="980"/>
      <c r="BB138" s="980"/>
      <c r="BF138" s="980"/>
      <c r="BG138" s="980"/>
      <c r="BJ138" s="981"/>
      <c r="BK138" s="980"/>
      <c r="BL138" s="980"/>
      <c r="BM138" s="980"/>
      <c r="BN138" s="980"/>
      <c r="BO138" s="980"/>
      <c r="BP138" s="980"/>
      <c r="BT138" s="111"/>
      <c r="BU138" s="111"/>
      <c r="BV138" s="111"/>
      <c r="BW138" s="111"/>
    </row>
    <row r="139" spans="1:75" s="136" customFormat="1">
      <c r="A139" s="839"/>
      <c r="B139" s="144"/>
      <c r="C139" s="137"/>
      <c r="D139" s="137"/>
      <c r="E139" s="979"/>
      <c r="F139" s="144"/>
      <c r="G139" s="144"/>
      <c r="H139" s="980"/>
      <c r="I139" s="980"/>
      <c r="M139" s="980"/>
      <c r="N139" s="980"/>
      <c r="R139" s="980"/>
      <c r="S139" s="980"/>
      <c r="W139" s="980"/>
      <c r="X139" s="980"/>
      <c r="AB139" s="980"/>
      <c r="AC139" s="980"/>
      <c r="AG139" s="980"/>
      <c r="AH139" s="980"/>
      <c r="AL139" s="980"/>
      <c r="AM139" s="980"/>
      <c r="AQ139" s="980"/>
      <c r="AR139" s="980"/>
      <c r="AV139" s="980"/>
      <c r="AW139" s="980"/>
      <c r="BA139" s="980"/>
      <c r="BB139" s="980"/>
      <c r="BF139" s="980"/>
      <c r="BG139" s="980"/>
      <c r="BJ139" s="981"/>
      <c r="BK139" s="980"/>
      <c r="BL139" s="980"/>
      <c r="BM139" s="980"/>
      <c r="BN139" s="980"/>
      <c r="BO139" s="980"/>
      <c r="BP139" s="980"/>
      <c r="BT139" s="111"/>
      <c r="BU139" s="111"/>
      <c r="BV139" s="111"/>
      <c r="BW139" s="111"/>
    </row>
    <row r="140" spans="1:75" s="136" customFormat="1">
      <c r="A140" s="839"/>
      <c r="B140" s="144"/>
      <c r="C140" s="137"/>
      <c r="D140" s="137"/>
      <c r="E140" s="979"/>
      <c r="F140" s="144"/>
      <c r="G140" s="144"/>
      <c r="H140" s="980"/>
      <c r="I140" s="980"/>
      <c r="M140" s="980"/>
      <c r="N140" s="980"/>
      <c r="R140" s="980"/>
      <c r="S140" s="980"/>
      <c r="W140" s="980"/>
      <c r="X140" s="980"/>
      <c r="AB140" s="980"/>
      <c r="AC140" s="980"/>
      <c r="AG140" s="980"/>
      <c r="AH140" s="980"/>
      <c r="AL140" s="980"/>
      <c r="AM140" s="980"/>
      <c r="AQ140" s="980"/>
      <c r="AR140" s="980"/>
      <c r="AV140" s="980"/>
      <c r="AW140" s="980"/>
      <c r="BA140" s="980"/>
      <c r="BB140" s="980"/>
      <c r="BF140" s="980"/>
      <c r="BG140" s="980"/>
      <c r="BJ140" s="981"/>
      <c r="BK140" s="980"/>
      <c r="BL140" s="980"/>
      <c r="BM140" s="980"/>
      <c r="BN140" s="980"/>
      <c r="BO140" s="980"/>
      <c r="BP140" s="980"/>
      <c r="BT140" s="111"/>
      <c r="BU140" s="111"/>
      <c r="BV140" s="111"/>
      <c r="BW140" s="111"/>
    </row>
    <row r="141" spans="1:75" s="136" customFormat="1">
      <c r="A141" s="839"/>
      <c r="B141" s="144"/>
      <c r="C141" s="137"/>
      <c r="D141" s="137"/>
      <c r="E141" s="979"/>
      <c r="F141" s="144"/>
      <c r="G141" s="144"/>
      <c r="H141" s="980"/>
      <c r="I141" s="980"/>
      <c r="M141" s="980"/>
      <c r="N141" s="980"/>
      <c r="R141" s="980"/>
      <c r="S141" s="980"/>
      <c r="W141" s="980"/>
      <c r="X141" s="980"/>
      <c r="AB141" s="980"/>
      <c r="AC141" s="980"/>
      <c r="AG141" s="980"/>
      <c r="AH141" s="980"/>
      <c r="AL141" s="980"/>
      <c r="AM141" s="980"/>
      <c r="AQ141" s="980"/>
      <c r="AR141" s="980"/>
      <c r="AV141" s="980"/>
      <c r="AW141" s="980"/>
      <c r="BA141" s="980"/>
      <c r="BB141" s="980"/>
      <c r="BF141" s="980"/>
      <c r="BG141" s="980"/>
      <c r="BJ141" s="981"/>
      <c r="BK141" s="980"/>
      <c r="BL141" s="980"/>
      <c r="BM141" s="980"/>
      <c r="BN141" s="980"/>
      <c r="BO141" s="980"/>
      <c r="BP141" s="980"/>
      <c r="BT141" s="111"/>
      <c r="BU141" s="111"/>
      <c r="BV141" s="111"/>
      <c r="BW141" s="111"/>
    </row>
    <row r="142" spans="1:75" s="136" customFormat="1">
      <c r="A142" s="839"/>
      <c r="B142" s="144"/>
      <c r="C142" s="137"/>
      <c r="D142" s="137"/>
      <c r="E142" s="979"/>
      <c r="F142" s="144"/>
      <c r="G142" s="144"/>
      <c r="H142" s="980"/>
      <c r="I142" s="980"/>
      <c r="M142" s="980"/>
      <c r="N142" s="980"/>
      <c r="R142" s="980"/>
      <c r="S142" s="980"/>
      <c r="W142" s="980"/>
      <c r="X142" s="980"/>
      <c r="AB142" s="980"/>
      <c r="AC142" s="980"/>
      <c r="AG142" s="980"/>
      <c r="AH142" s="980"/>
      <c r="AL142" s="980"/>
      <c r="AM142" s="980"/>
      <c r="AQ142" s="980"/>
      <c r="AR142" s="980"/>
      <c r="AV142" s="980"/>
      <c r="AW142" s="980"/>
      <c r="BA142" s="980"/>
      <c r="BB142" s="980"/>
      <c r="BF142" s="980"/>
      <c r="BG142" s="980"/>
      <c r="BJ142" s="981"/>
      <c r="BK142" s="980"/>
      <c r="BL142" s="980"/>
      <c r="BM142" s="980"/>
      <c r="BN142" s="980"/>
      <c r="BO142" s="980"/>
      <c r="BP142" s="980"/>
      <c r="BT142" s="111"/>
      <c r="BU142" s="111"/>
      <c r="BV142" s="111"/>
      <c r="BW142" s="111"/>
    </row>
    <row r="143" spans="1:75" s="136" customFormat="1">
      <c r="A143" s="839"/>
      <c r="B143" s="144"/>
      <c r="C143" s="137"/>
      <c r="D143" s="137"/>
      <c r="E143" s="979"/>
      <c r="F143" s="144"/>
      <c r="G143" s="144"/>
      <c r="H143" s="980"/>
      <c r="I143" s="980"/>
      <c r="M143" s="980"/>
      <c r="N143" s="980"/>
      <c r="R143" s="980"/>
      <c r="S143" s="980"/>
      <c r="W143" s="980"/>
      <c r="X143" s="980"/>
      <c r="AB143" s="980"/>
      <c r="AC143" s="980"/>
      <c r="AG143" s="980"/>
      <c r="AH143" s="980"/>
      <c r="AL143" s="980"/>
      <c r="AM143" s="980"/>
      <c r="AQ143" s="980"/>
      <c r="AR143" s="980"/>
      <c r="AV143" s="980"/>
      <c r="AW143" s="980"/>
      <c r="BA143" s="980"/>
      <c r="BB143" s="980"/>
      <c r="BF143" s="980"/>
      <c r="BG143" s="980"/>
      <c r="BJ143" s="981"/>
      <c r="BK143" s="980"/>
      <c r="BL143" s="980"/>
      <c r="BM143" s="980"/>
      <c r="BN143" s="980"/>
      <c r="BO143" s="980"/>
      <c r="BP143" s="980"/>
      <c r="BT143" s="111"/>
      <c r="BU143" s="111"/>
      <c r="BV143" s="111"/>
      <c r="BW143" s="111"/>
    </row>
    <row r="144" spans="1:75" s="136" customFormat="1">
      <c r="A144" s="839"/>
      <c r="B144" s="144"/>
      <c r="C144" s="137"/>
      <c r="D144" s="137"/>
      <c r="E144" s="979"/>
      <c r="F144" s="144"/>
      <c r="G144" s="144"/>
      <c r="H144" s="980"/>
      <c r="I144" s="980"/>
      <c r="M144" s="980"/>
      <c r="N144" s="980"/>
      <c r="R144" s="980"/>
      <c r="S144" s="980"/>
      <c r="W144" s="980"/>
      <c r="X144" s="980"/>
      <c r="AB144" s="980"/>
      <c r="AC144" s="980"/>
      <c r="AG144" s="980"/>
      <c r="AH144" s="980"/>
      <c r="AL144" s="980"/>
      <c r="AM144" s="980"/>
      <c r="AQ144" s="980"/>
      <c r="AR144" s="980"/>
      <c r="AV144" s="980"/>
      <c r="AW144" s="980"/>
      <c r="BA144" s="980"/>
      <c r="BB144" s="980"/>
      <c r="BF144" s="980"/>
      <c r="BG144" s="980"/>
      <c r="BJ144" s="981"/>
      <c r="BK144" s="980"/>
      <c r="BL144" s="980"/>
      <c r="BM144" s="980"/>
      <c r="BN144" s="980"/>
      <c r="BO144" s="980"/>
      <c r="BP144" s="980"/>
      <c r="BT144" s="111"/>
      <c r="BU144" s="111"/>
      <c r="BV144" s="111"/>
      <c r="BW144" s="111"/>
    </row>
    <row r="145" spans="1:75" s="136" customFormat="1">
      <c r="A145" s="839"/>
      <c r="B145" s="144"/>
      <c r="C145" s="137"/>
      <c r="D145" s="137"/>
      <c r="E145" s="979"/>
      <c r="F145" s="144"/>
      <c r="G145" s="144"/>
      <c r="H145" s="980"/>
      <c r="I145" s="980"/>
      <c r="M145" s="980"/>
      <c r="N145" s="980"/>
      <c r="R145" s="980"/>
      <c r="S145" s="980"/>
      <c r="W145" s="980"/>
      <c r="X145" s="980"/>
      <c r="AB145" s="980"/>
      <c r="AC145" s="980"/>
      <c r="AG145" s="980"/>
      <c r="AH145" s="980"/>
      <c r="AL145" s="980"/>
      <c r="AM145" s="980"/>
      <c r="AQ145" s="980"/>
      <c r="AR145" s="980"/>
      <c r="AV145" s="980"/>
      <c r="AW145" s="980"/>
      <c r="BA145" s="980"/>
      <c r="BB145" s="980"/>
      <c r="BF145" s="980"/>
      <c r="BG145" s="980"/>
      <c r="BJ145" s="981"/>
      <c r="BK145" s="980"/>
      <c r="BL145" s="980"/>
      <c r="BM145" s="980"/>
      <c r="BN145" s="980"/>
      <c r="BO145" s="980"/>
      <c r="BP145" s="980"/>
      <c r="BT145" s="111"/>
      <c r="BU145" s="111"/>
      <c r="BV145" s="111"/>
      <c r="BW145" s="111"/>
    </row>
    <row r="146" spans="1:75" s="136" customFormat="1">
      <c r="A146" s="839"/>
      <c r="B146" s="144"/>
      <c r="C146" s="137"/>
      <c r="D146" s="137"/>
      <c r="E146" s="979"/>
      <c r="F146" s="144"/>
      <c r="G146" s="144"/>
      <c r="H146" s="980"/>
      <c r="I146" s="980"/>
      <c r="M146" s="980"/>
      <c r="N146" s="980"/>
      <c r="R146" s="980"/>
      <c r="S146" s="980"/>
      <c r="W146" s="980"/>
      <c r="X146" s="980"/>
      <c r="AB146" s="980"/>
      <c r="AC146" s="980"/>
      <c r="AG146" s="980"/>
      <c r="AH146" s="980"/>
      <c r="AL146" s="980"/>
      <c r="AM146" s="980"/>
      <c r="AQ146" s="980"/>
      <c r="AR146" s="980"/>
      <c r="AV146" s="980"/>
      <c r="AW146" s="980"/>
      <c r="BA146" s="980"/>
      <c r="BB146" s="980"/>
      <c r="BF146" s="980"/>
      <c r="BG146" s="980"/>
      <c r="BJ146" s="981"/>
      <c r="BK146" s="980"/>
      <c r="BL146" s="980"/>
      <c r="BM146" s="980"/>
      <c r="BN146" s="980"/>
      <c r="BO146" s="980"/>
      <c r="BP146" s="980"/>
      <c r="BT146" s="111"/>
      <c r="BU146" s="111"/>
      <c r="BV146" s="111"/>
      <c r="BW146" s="111"/>
    </row>
    <row r="147" spans="1:75" s="136" customFormat="1">
      <c r="A147" s="839"/>
      <c r="B147" s="144"/>
      <c r="C147" s="137"/>
      <c r="D147" s="137"/>
      <c r="E147" s="979"/>
      <c r="F147" s="144"/>
      <c r="G147" s="144"/>
      <c r="H147" s="980"/>
      <c r="I147" s="980"/>
      <c r="M147" s="980"/>
      <c r="N147" s="980"/>
      <c r="R147" s="980"/>
      <c r="S147" s="980"/>
      <c r="W147" s="980"/>
      <c r="X147" s="980"/>
      <c r="AB147" s="980"/>
      <c r="AC147" s="980"/>
      <c r="AG147" s="980"/>
      <c r="AH147" s="980"/>
      <c r="AL147" s="980"/>
      <c r="AM147" s="980"/>
      <c r="AQ147" s="980"/>
      <c r="AR147" s="980"/>
      <c r="AV147" s="980"/>
      <c r="AW147" s="980"/>
      <c r="BA147" s="980"/>
      <c r="BB147" s="980"/>
      <c r="BF147" s="980"/>
      <c r="BG147" s="980"/>
      <c r="BJ147" s="981"/>
      <c r="BK147" s="980"/>
      <c r="BL147" s="980"/>
      <c r="BM147" s="980"/>
      <c r="BN147" s="980"/>
      <c r="BO147" s="980"/>
      <c r="BP147" s="980"/>
      <c r="BT147" s="111"/>
      <c r="BU147" s="111"/>
      <c r="BV147" s="111"/>
      <c r="BW147" s="111"/>
    </row>
    <row r="148" spans="1:75" s="136" customFormat="1">
      <c r="A148" s="839"/>
      <c r="B148" s="144"/>
      <c r="C148" s="137"/>
      <c r="D148" s="137"/>
      <c r="E148" s="979"/>
      <c r="F148" s="144"/>
      <c r="G148" s="144"/>
      <c r="H148" s="980"/>
      <c r="I148" s="980"/>
      <c r="M148" s="980"/>
      <c r="N148" s="980"/>
      <c r="R148" s="980"/>
      <c r="S148" s="980"/>
      <c r="W148" s="980"/>
      <c r="X148" s="980"/>
      <c r="AB148" s="980"/>
      <c r="AC148" s="980"/>
      <c r="AG148" s="980"/>
      <c r="AH148" s="980"/>
      <c r="AL148" s="980"/>
      <c r="AM148" s="980"/>
      <c r="AQ148" s="980"/>
      <c r="AR148" s="980"/>
      <c r="AV148" s="980"/>
      <c r="AW148" s="980"/>
      <c r="BA148" s="980"/>
      <c r="BB148" s="980"/>
      <c r="BF148" s="980"/>
      <c r="BG148" s="980"/>
      <c r="BJ148" s="981"/>
      <c r="BK148" s="980"/>
      <c r="BL148" s="980"/>
      <c r="BM148" s="980"/>
      <c r="BN148" s="980"/>
      <c r="BO148" s="980"/>
      <c r="BP148" s="980"/>
      <c r="BT148" s="111"/>
      <c r="BU148" s="111"/>
      <c r="BV148" s="111"/>
      <c r="BW148" s="111"/>
    </row>
    <row r="149" spans="1:75" s="136" customFormat="1">
      <c r="A149" s="839"/>
      <c r="B149" s="144"/>
      <c r="C149" s="137"/>
      <c r="D149" s="137"/>
      <c r="E149" s="979"/>
      <c r="F149" s="144"/>
      <c r="G149" s="144"/>
      <c r="H149" s="980"/>
      <c r="I149" s="980"/>
      <c r="M149" s="980"/>
      <c r="N149" s="980"/>
      <c r="R149" s="980"/>
      <c r="S149" s="980"/>
      <c r="W149" s="980"/>
      <c r="X149" s="980"/>
      <c r="AB149" s="980"/>
      <c r="AC149" s="980"/>
      <c r="AG149" s="980"/>
      <c r="AH149" s="980"/>
      <c r="AL149" s="980"/>
      <c r="AM149" s="980"/>
      <c r="AQ149" s="980"/>
      <c r="AR149" s="980"/>
      <c r="AV149" s="980"/>
      <c r="AW149" s="980"/>
      <c r="BA149" s="980"/>
      <c r="BB149" s="980"/>
      <c r="BF149" s="980"/>
      <c r="BG149" s="980"/>
      <c r="BJ149" s="981"/>
      <c r="BK149" s="980"/>
      <c r="BL149" s="980"/>
      <c r="BM149" s="980"/>
      <c r="BN149" s="980"/>
      <c r="BO149" s="980"/>
      <c r="BP149" s="980"/>
      <c r="BT149" s="111"/>
      <c r="BU149" s="111"/>
      <c r="BV149" s="111"/>
      <c r="BW149" s="111"/>
    </row>
    <row r="150" spans="1:75" s="136" customFormat="1">
      <c r="A150" s="839"/>
      <c r="B150" s="144"/>
      <c r="C150" s="137"/>
      <c r="D150" s="137"/>
      <c r="E150" s="979"/>
      <c r="F150" s="144"/>
      <c r="G150" s="144"/>
      <c r="H150" s="980"/>
      <c r="I150" s="980"/>
      <c r="M150" s="980"/>
      <c r="N150" s="980"/>
      <c r="R150" s="980"/>
      <c r="S150" s="980"/>
      <c r="W150" s="980"/>
      <c r="X150" s="980"/>
      <c r="AB150" s="980"/>
      <c r="AC150" s="980"/>
      <c r="AG150" s="980"/>
      <c r="AH150" s="980"/>
      <c r="AL150" s="980"/>
      <c r="AM150" s="980"/>
      <c r="AQ150" s="980"/>
      <c r="AR150" s="980"/>
      <c r="AV150" s="980"/>
      <c r="AW150" s="980"/>
      <c r="BA150" s="980"/>
      <c r="BB150" s="980"/>
      <c r="BF150" s="980"/>
      <c r="BG150" s="980"/>
      <c r="BJ150" s="981"/>
      <c r="BK150" s="980"/>
      <c r="BL150" s="980"/>
      <c r="BM150" s="980"/>
      <c r="BN150" s="980"/>
      <c r="BO150" s="980"/>
      <c r="BP150" s="980"/>
      <c r="BT150" s="111"/>
      <c r="BU150" s="111"/>
      <c r="BV150" s="111"/>
      <c r="BW150" s="111"/>
    </row>
    <row r="151" spans="1:75" s="136" customFormat="1">
      <c r="A151" s="839"/>
      <c r="B151" s="144"/>
      <c r="C151" s="137"/>
      <c r="D151" s="137"/>
      <c r="E151" s="979"/>
      <c r="F151" s="144"/>
      <c r="G151" s="144"/>
      <c r="H151" s="980"/>
      <c r="I151" s="980"/>
      <c r="M151" s="980"/>
      <c r="N151" s="980"/>
      <c r="R151" s="980"/>
      <c r="S151" s="980"/>
      <c r="W151" s="980"/>
      <c r="X151" s="980"/>
      <c r="AB151" s="980"/>
      <c r="AC151" s="980"/>
      <c r="AG151" s="980"/>
      <c r="AH151" s="980"/>
      <c r="AL151" s="980"/>
      <c r="AM151" s="980"/>
      <c r="AQ151" s="980"/>
      <c r="AR151" s="980"/>
      <c r="AV151" s="980"/>
      <c r="AW151" s="980"/>
      <c r="BA151" s="980"/>
      <c r="BB151" s="980"/>
      <c r="BF151" s="980"/>
      <c r="BG151" s="980"/>
      <c r="BJ151" s="981"/>
      <c r="BK151" s="980"/>
      <c r="BL151" s="980"/>
      <c r="BM151" s="980"/>
      <c r="BN151" s="980"/>
      <c r="BO151" s="980"/>
      <c r="BP151" s="980"/>
      <c r="BT151" s="111"/>
      <c r="BU151" s="111"/>
      <c r="BV151" s="111"/>
      <c r="BW151" s="111"/>
    </row>
    <row r="152" spans="1:75" s="136" customFormat="1">
      <c r="A152" s="839"/>
      <c r="B152" s="144"/>
      <c r="C152" s="137"/>
      <c r="D152" s="137"/>
      <c r="E152" s="979"/>
      <c r="F152" s="144"/>
      <c r="G152" s="144"/>
      <c r="H152" s="980"/>
      <c r="I152" s="980"/>
      <c r="M152" s="980"/>
      <c r="N152" s="980"/>
      <c r="R152" s="980"/>
      <c r="S152" s="980"/>
      <c r="W152" s="980"/>
      <c r="X152" s="980"/>
      <c r="AB152" s="980"/>
      <c r="AC152" s="980"/>
      <c r="AG152" s="980"/>
      <c r="AH152" s="980"/>
      <c r="AL152" s="980"/>
      <c r="AM152" s="980"/>
      <c r="AQ152" s="980"/>
      <c r="AR152" s="980"/>
      <c r="AV152" s="980"/>
      <c r="AW152" s="980"/>
      <c r="BA152" s="980"/>
      <c r="BB152" s="980"/>
      <c r="BF152" s="980"/>
      <c r="BG152" s="980"/>
      <c r="BJ152" s="981"/>
      <c r="BK152" s="980"/>
      <c r="BL152" s="980"/>
      <c r="BM152" s="980"/>
      <c r="BN152" s="980"/>
      <c r="BO152" s="980"/>
      <c r="BP152" s="980"/>
      <c r="BT152" s="111"/>
      <c r="BU152" s="111"/>
      <c r="BV152" s="111"/>
      <c r="BW152" s="111"/>
    </row>
    <row r="153" spans="1:75" s="136" customFormat="1">
      <c r="A153" s="839"/>
      <c r="B153" s="144"/>
      <c r="C153" s="137"/>
      <c r="D153" s="137"/>
      <c r="E153" s="979"/>
      <c r="F153" s="144"/>
      <c r="G153" s="144"/>
      <c r="H153" s="980"/>
      <c r="I153" s="980"/>
      <c r="M153" s="980"/>
      <c r="N153" s="980"/>
      <c r="R153" s="980"/>
      <c r="S153" s="980"/>
      <c r="W153" s="980"/>
      <c r="X153" s="980"/>
      <c r="AB153" s="980"/>
      <c r="AC153" s="980"/>
      <c r="AG153" s="980"/>
      <c r="AH153" s="980"/>
      <c r="AL153" s="980"/>
      <c r="AM153" s="980"/>
      <c r="AQ153" s="980"/>
      <c r="AR153" s="980"/>
      <c r="AV153" s="980"/>
      <c r="AW153" s="980"/>
      <c r="BA153" s="980"/>
      <c r="BB153" s="980"/>
      <c r="BF153" s="980"/>
      <c r="BG153" s="980"/>
      <c r="BJ153" s="981"/>
      <c r="BK153" s="980"/>
      <c r="BL153" s="980"/>
      <c r="BM153" s="980"/>
      <c r="BN153" s="980"/>
      <c r="BO153" s="980"/>
      <c r="BP153" s="980"/>
      <c r="BT153" s="111"/>
      <c r="BU153" s="111"/>
      <c r="BV153" s="111"/>
      <c r="BW153" s="111"/>
    </row>
    <row r="154" spans="1:75" s="136" customFormat="1">
      <c r="A154" s="839"/>
      <c r="B154" s="144"/>
      <c r="C154" s="137"/>
      <c r="D154" s="137"/>
      <c r="E154" s="979"/>
      <c r="F154" s="144"/>
      <c r="G154" s="144"/>
      <c r="H154" s="980"/>
      <c r="I154" s="980"/>
      <c r="M154" s="980"/>
      <c r="N154" s="980"/>
      <c r="R154" s="980"/>
      <c r="S154" s="980"/>
      <c r="W154" s="980"/>
      <c r="X154" s="980"/>
      <c r="AB154" s="980"/>
      <c r="AC154" s="980"/>
      <c r="AG154" s="980"/>
      <c r="AH154" s="980"/>
      <c r="AL154" s="980"/>
      <c r="AM154" s="980"/>
      <c r="AQ154" s="980"/>
      <c r="AR154" s="980"/>
      <c r="AV154" s="980"/>
      <c r="AW154" s="980"/>
      <c r="BA154" s="980"/>
      <c r="BB154" s="980"/>
      <c r="BF154" s="980"/>
      <c r="BG154" s="980"/>
      <c r="BJ154" s="981"/>
      <c r="BK154" s="980"/>
      <c r="BL154" s="980"/>
      <c r="BM154" s="980"/>
      <c r="BN154" s="980"/>
      <c r="BO154" s="980"/>
      <c r="BP154" s="980"/>
      <c r="BT154" s="111"/>
      <c r="BU154" s="111"/>
      <c r="BV154" s="111"/>
      <c r="BW154" s="111"/>
    </row>
    <row r="155" spans="1:75" s="136" customFormat="1">
      <c r="A155" s="839"/>
      <c r="B155" s="144"/>
      <c r="C155" s="137"/>
      <c r="D155" s="137"/>
      <c r="E155" s="979"/>
      <c r="F155" s="144"/>
      <c r="G155" s="144"/>
      <c r="H155" s="980"/>
      <c r="I155" s="980"/>
      <c r="M155" s="980"/>
      <c r="N155" s="980"/>
      <c r="R155" s="980"/>
      <c r="S155" s="980"/>
      <c r="W155" s="980"/>
      <c r="X155" s="980"/>
      <c r="AB155" s="980"/>
      <c r="AC155" s="980"/>
      <c r="AG155" s="980"/>
      <c r="AH155" s="980"/>
      <c r="AL155" s="980"/>
      <c r="AM155" s="980"/>
      <c r="AQ155" s="980"/>
      <c r="AR155" s="980"/>
      <c r="AV155" s="980"/>
      <c r="AW155" s="980"/>
      <c r="BA155" s="980"/>
      <c r="BB155" s="980"/>
      <c r="BF155" s="980"/>
      <c r="BG155" s="980"/>
      <c r="BJ155" s="981"/>
      <c r="BK155" s="980"/>
      <c r="BL155" s="980"/>
      <c r="BM155" s="980"/>
      <c r="BN155" s="980"/>
      <c r="BO155" s="980"/>
      <c r="BP155" s="980"/>
      <c r="BT155" s="111"/>
      <c r="BU155" s="111"/>
      <c r="BV155" s="111"/>
      <c r="BW155" s="111"/>
    </row>
    <row r="156" spans="1:75" s="136" customFormat="1">
      <c r="A156" s="839"/>
      <c r="B156" s="144"/>
      <c r="C156" s="137"/>
      <c r="D156" s="137"/>
      <c r="E156" s="979"/>
      <c r="F156" s="144"/>
      <c r="G156" s="144"/>
      <c r="H156" s="980"/>
      <c r="I156" s="980"/>
      <c r="M156" s="980"/>
      <c r="N156" s="980"/>
      <c r="R156" s="980"/>
      <c r="S156" s="980"/>
      <c r="W156" s="980"/>
      <c r="X156" s="980"/>
      <c r="AB156" s="980"/>
      <c r="AC156" s="980"/>
      <c r="AG156" s="980"/>
      <c r="AH156" s="980"/>
      <c r="AL156" s="980"/>
      <c r="AM156" s="980"/>
      <c r="AQ156" s="980"/>
      <c r="AR156" s="980"/>
      <c r="AV156" s="980"/>
      <c r="AW156" s="980"/>
      <c r="BA156" s="980"/>
      <c r="BB156" s="980"/>
      <c r="BF156" s="980"/>
      <c r="BG156" s="980"/>
      <c r="BJ156" s="981"/>
      <c r="BK156" s="980"/>
      <c r="BL156" s="980"/>
      <c r="BM156" s="980"/>
      <c r="BN156" s="980"/>
      <c r="BO156" s="980"/>
      <c r="BP156" s="980"/>
      <c r="BT156" s="111"/>
      <c r="BU156" s="111"/>
      <c r="BV156" s="111"/>
      <c r="BW156" s="111"/>
    </row>
    <row r="157" spans="1:75" s="136" customFormat="1">
      <c r="A157" s="839"/>
      <c r="B157" s="144"/>
      <c r="C157" s="137"/>
      <c r="D157" s="137"/>
      <c r="E157" s="979"/>
      <c r="F157" s="144"/>
      <c r="G157" s="144"/>
      <c r="H157" s="980"/>
      <c r="I157" s="980"/>
      <c r="M157" s="980"/>
      <c r="N157" s="980"/>
      <c r="R157" s="980"/>
      <c r="S157" s="980"/>
      <c r="W157" s="980"/>
      <c r="X157" s="980"/>
      <c r="AB157" s="980"/>
      <c r="AC157" s="980"/>
      <c r="AG157" s="980"/>
      <c r="AH157" s="980"/>
      <c r="AL157" s="980"/>
      <c r="AM157" s="980"/>
      <c r="AQ157" s="980"/>
      <c r="AR157" s="980"/>
      <c r="AV157" s="980"/>
      <c r="AW157" s="980"/>
      <c r="BA157" s="980"/>
      <c r="BB157" s="980"/>
      <c r="BF157" s="980"/>
      <c r="BG157" s="980"/>
      <c r="BJ157" s="981"/>
      <c r="BK157" s="980"/>
      <c r="BL157" s="980"/>
      <c r="BM157" s="980"/>
      <c r="BN157" s="980"/>
      <c r="BO157" s="980"/>
      <c r="BP157" s="980"/>
      <c r="BT157" s="111"/>
      <c r="BU157" s="111"/>
      <c r="BV157" s="111"/>
      <c r="BW157" s="111"/>
    </row>
    <row r="158" spans="1:75" s="136" customFormat="1">
      <c r="A158" s="839"/>
      <c r="B158" s="144"/>
      <c r="C158" s="137"/>
      <c r="D158" s="137"/>
      <c r="E158" s="979"/>
      <c r="F158" s="144"/>
      <c r="G158" s="144"/>
      <c r="H158" s="980"/>
      <c r="I158" s="980"/>
      <c r="M158" s="980"/>
      <c r="N158" s="980"/>
      <c r="R158" s="980"/>
      <c r="S158" s="980"/>
      <c r="W158" s="980"/>
      <c r="X158" s="980"/>
      <c r="AB158" s="980"/>
      <c r="AC158" s="980"/>
      <c r="AG158" s="980"/>
      <c r="AH158" s="980"/>
      <c r="AL158" s="980"/>
      <c r="AM158" s="980"/>
      <c r="AQ158" s="980"/>
      <c r="AR158" s="980"/>
      <c r="AV158" s="980"/>
      <c r="AW158" s="980"/>
      <c r="BA158" s="980"/>
      <c r="BB158" s="980"/>
      <c r="BF158" s="980"/>
      <c r="BG158" s="980"/>
      <c r="BJ158" s="981"/>
      <c r="BK158" s="980"/>
      <c r="BL158" s="980"/>
      <c r="BM158" s="980"/>
      <c r="BN158" s="980"/>
      <c r="BO158" s="980"/>
      <c r="BP158" s="980"/>
      <c r="BT158" s="111"/>
      <c r="BU158" s="111"/>
      <c r="BV158" s="111"/>
      <c r="BW158" s="111"/>
    </row>
    <row r="159" spans="1:75" s="136" customFormat="1">
      <c r="A159" s="839"/>
      <c r="B159" s="144"/>
      <c r="C159" s="137"/>
      <c r="D159" s="137"/>
      <c r="E159" s="979"/>
      <c r="F159" s="144"/>
      <c r="G159" s="144"/>
      <c r="H159" s="980"/>
      <c r="I159" s="980"/>
      <c r="M159" s="980"/>
      <c r="N159" s="980"/>
      <c r="R159" s="980"/>
      <c r="S159" s="980"/>
      <c r="W159" s="980"/>
      <c r="X159" s="980"/>
      <c r="AB159" s="980"/>
      <c r="AC159" s="980"/>
      <c r="AG159" s="980"/>
      <c r="AH159" s="980"/>
      <c r="AL159" s="980"/>
      <c r="AM159" s="980"/>
      <c r="AQ159" s="980"/>
      <c r="AR159" s="980"/>
      <c r="AV159" s="980"/>
      <c r="AW159" s="980"/>
      <c r="BA159" s="980"/>
      <c r="BB159" s="980"/>
      <c r="BF159" s="980"/>
      <c r="BG159" s="980"/>
      <c r="BJ159" s="981"/>
      <c r="BK159" s="980"/>
      <c r="BL159" s="980"/>
      <c r="BM159" s="980"/>
      <c r="BN159" s="980"/>
      <c r="BO159" s="980"/>
      <c r="BP159" s="980"/>
      <c r="BT159" s="111"/>
      <c r="BU159" s="111"/>
      <c r="BV159" s="111"/>
      <c r="BW159" s="111"/>
    </row>
    <row r="160" spans="1:75" s="136" customFormat="1">
      <c r="A160" s="839"/>
      <c r="B160" s="144"/>
      <c r="C160" s="137"/>
      <c r="D160" s="137"/>
      <c r="E160" s="979"/>
      <c r="F160" s="144"/>
      <c r="G160" s="144"/>
      <c r="H160" s="980"/>
      <c r="I160" s="980"/>
      <c r="M160" s="980"/>
      <c r="N160" s="980"/>
      <c r="R160" s="980"/>
      <c r="S160" s="980"/>
      <c r="W160" s="980"/>
      <c r="X160" s="980"/>
      <c r="AB160" s="980"/>
      <c r="AC160" s="980"/>
      <c r="AG160" s="980"/>
      <c r="AH160" s="980"/>
      <c r="AL160" s="980"/>
      <c r="AM160" s="980"/>
      <c r="AQ160" s="980"/>
      <c r="AR160" s="980"/>
      <c r="AV160" s="980"/>
      <c r="AW160" s="980"/>
      <c r="BA160" s="980"/>
      <c r="BB160" s="980"/>
      <c r="BF160" s="980"/>
      <c r="BG160" s="980"/>
      <c r="BJ160" s="981"/>
      <c r="BK160" s="980"/>
      <c r="BL160" s="980"/>
      <c r="BM160" s="980"/>
      <c r="BN160" s="980"/>
      <c r="BO160" s="980"/>
      <c r="BP160" s="980"/>
      <c r="BT160" s="111"/>
      <c r="BU160" s="111"/>
      <c r="BV160" s="111"/>
      <c r="BW160" s="111"/>
    </row>
    <row r="161" spans="1:75" s="136" customFormat="1">
      <c r="A161" s="839"/>
      <c r="B161" s="144"/>
      <c r="C161" s="137"/>
      <c r="D161" s="137"/>
      <c r="E161" s="979"/>
      <c r="F161" s="144"/>
      <c r="G161" s="144"/>
      <c r="H161" s="980"/>
      <c r="I161" s="980"/>
      <c r="M161" s="980"/>
      <c r="N161" s="980"/>
      <c r="R161" s="980"/>
      <c r="S161" s="980"/>
      <c r="W161" s="980"/>
      <c r="X161" s="980"/>
      <c r="AB161" s="980"/>
      <c r="AC161" s="980"/>
      <c r="AG161" s="980"/>
      <c r="AH161" s="980"/>
      <c r="AL161" s="980"/>
      <c r="AM161" s="980"/>
      <c r="AQ161" s="980"/>
      <c r="AR161" s="980"/>
      <c r="AV161" s="980"/>
      <c r="AW161" s="980"/>
      <c r="BA161" s="980"/>
      <c r="BB161" s="980"/>
      <c r="BF161" s="980"/>
      <c r="BG161" s="980"/>
      <c r="BJ161" s="981"/>
      <c r="BK161" s="980"/>
      <c r="BL161" s="980"/>
      <c r="BM161" s="980"/>
      <c r="BN161" s="980"/>
      <c r="BO161" s="980"/>
      <c r="BP161" s="980"/>
      <c r="BT161" s="111"/>
      <c r="BU161" s="111"/>
      <c r="BV161" s="111"/>
      <c r="BW161" s="111"/>
    </row>
    <row r="162" spans="1:75" s="136" customFormat="1">
      <c r="A162" s="839"/>
      <c r="B162" s="144"/>
      <c r="C162" s="137"/>
      <c r="D162" s="137"/>
      <c r="E162" s="979"/>
      <c r="F162" s="144"/>
      <c r="G162" s="144"/>
      <c r="H162" s="980"/>
      <c r="I162" s="980"/>
      <c r="M162" s="980"/>
      <c r="N162" s="980"/>
      <c r="R162" s="980"/>
      <c r="S162" s="980"/>
      <c r="W162" s="980"/>
      <c r="X162" s="980"/>
      <c r="AB162" s="980"/>
      <c r="AC162" s="980"/>
      <c r="AG162" s="980"/>
      <c r="AH162" s="980"/>
      <c r="AL162" s="980"/>
      <c r="AM162" s="980"/>
      <c r="AQ162" s="980"/>
      <c r="AR162" s="980"/>
      <c r="AV162" s="980"/>
      <c r="AW162" s="980"/>
      <c r="BA162" s="980"/>
      <c r="BB162" s="980"/>
      <c r="BF162" s="980"/>
      <c r="BG162" s="980"/>
      <c r="BJ162" s="981"/>
      <c r="BK162" s="980"/>
      <c r="BL162" s="980"/>
      <c r="BM162" s="980"/>
      <c r="BN162" s="980"/>
      <c r="BO162" s="980"/>
      <c r="BP162" s="980"/>
      <c r="BT162" s="111"/>
      <c r="BU162" s="111"/>
      <c r="BV162" s="111"/>
      <c r="BW162" s="111"/>
    </row>
    <row r="163" spans="1:75" s="136" customFormat="1">
      <c r="A163" s="839"/>
      <c r="B163" s="144"/>
      <c r="C163" s="137"/>
      <c r="D163" s="137"/>
      <c r="E163" s="979"/>
      <c r="F163" s="144"/>
      <c r="G163" s="144"/>
      <c r="H163" s="980"/>
      <c r="I163" s="980"/>
      <c r="M163" s="980"/>
      <c r="N163" s="980"/>
      <c r="R163" s="980"/>
      <c r="S163" s="980"/>
      <c r="W163" s="980"/>
      <c r="X163" s="980"/>
      <c r="AB163" s="980"/>
      <c r="AC163" s="980"/>
      <c r="AG163" s="980"/>
      <c r="AH163" s="980"/>
      <c r="AL163" s="980"/>
      <c r="AM163" s="980"/>
      <c r="AQ163" s="980"/>
      <c r="AR163" s="980"/>
      <c r="AV163" s="980"/>
      <c r="AW163" s="980"/>
      <c r="BA163" s="980"/>
      <c r="BB163" s="980"/>
      <c r="BF163" s="980"/>
      <c r="BG163" s="980"/>
      <c r="BJ163" s="981"/>
      <c r="BK163" s="980"/>
      <c r="BL163" s="980"/>
      <c r="BM163" s="980"/>
      <c r="BN163" s="980"/>
      <c r="BO163" s="980"/>
      <c r="BP163" s="980"/>
      <c r="BT163" s="111"/>
      <c r="BU163" s="111"/>
      <c r="BV163" s="111"/>
      <c r="BW163" s="111"/>
    </row>
    <row r="164" spans="1:75" s="136" customFormat="1">
      <c r="A164" s="839"/>
      <c r="B164" s="144"/>
      <c r="C164" s="137"/>
      <c r="D164" s="137"/>
      <c r="E164" s="979"/>
      <c r="F164" s="144"/>
      <c r="G164" s="144"/>
      <c r="H164" s="980"/>
      <c r="I164" s="980"/>
      <c r="M164" s="980"/>
      <c r="N164" s="980"/>
      <c r="R164" s="980"/>
      <c r="S164" s="980"/>
      <c r="W164" s="980"/>
      <c r="X164" s="980"/>
      <c r="AB164" s="980"/>
      <c r="AC164" s="980"/>
      <c r="AG164" s="980"/>
      <c r="AH164" s="980"/>
      <c r="AL164" s="980"/>
      <c r="AM164" s="980"/>
      <c r="AQ164" s="980"/>
      <c r="AR164" s="980"/>
      <c r="AV164" s="980"/>
      <c r="AW164" s="980"/>
      <c r="BA164" s="980"/>
      <c r="BB164" s="980"/>
      <c r="BF164" s="980"/>
      <c r="BG164" s="980"/>
      <c r="BJ164" s="981"/>
      <c r="BK164" s="980"/>
      <c r="BL164" s="980"/>
      <c r="BM164" s="980"/>
      <c r="BN164" s="980"/>
      <c r="BO164" s="980"/>
      <c r="BP164" s="980"/>
      <c r="BT164" s="111"/>
      <c r="BU164" s="111"/>
      <c r="BV164" s="111"/>
      <c r="BW164" s="111"/>
    </row>
    <row r="165" spans="1:75" s="136" customFormat="1">
      <c r="A165" s="839"/>
      <c r="B165" s="144"/>
      <c r="C165" s="137"/>
      <c r="D165" s="137"/>
      <c r="E165" s="979"/>
      <c r="F165" s="144"/>
      <c r="G165" s="144"/>
      <c r="H165" s="980"/>
      <c r="I165" s="980"/>
      <c r="M165" s="980"/>
      <c r="N165" s="980"/>
      <c r="R165" s="980"/>
      <c r="S165" s="980"/>
      <c r="W165" s="980"/>
      <c r="X165" s="980"/>
      <c r="AB165" s="980"/>
      <c r="AC165" s="980"/>
      <c r="AG165" s="980"/>
      <c r="AH165" s="980"/>
      <c r="AL165" s="980"/>
      <c r="AM165" s="980"/>
      <c r="AQ165" s="980"/>
      <c r="AR165" s="980"/>
      <c r="AV165" s="980"/>
      <c r="AW165" s="980"/>
      <c r="BA165" s="980"/>
      <c r="BB165" s="980"/>
      <c r="BF165" s="980"/>
      <c r="BG165" s="980"/>
      <c r="BJ165" s="981"/>
      <c r="BK165" s="980"/>
      <c r="BL165" s="980"/>
      <c r="BM165" s="980"/>
      <c r="BN165" s="980"/>
      <c r="BO165" s="980"/>
      <c r="BP165" s="980"/>
      <c r="BT165" s="111"/>
      <c r="BU165" s="111"/>
      <c r="BV165" s="111"/>
      <c r="BW165" s="111"/>
    </row>
    <row r="166" spans="1:75" s="136" customFormat="1">
      <c r="A166" s="839"/>
      <c r="B166" s="144"/>
      <c r="C166" s="137"/>
      <c r="D166" s="137"/>
      <c r="E166" s="979"/>
      <c r="F166" s="144"/>
      <c r="G166" s="144"/>
      <c r="H166" s="980"/>
      <c r="I166" s="980"/>
      <c r="M166" s="980"/>
      <c r="N166" s="980"/>
      <c r="R166" s="980"/>
      <c r="S166" s="980"/>
      <c r="W166" s="980"/>
      <c r="X166" s="980"/>
      <c r="AB166" s="980"/>
      <c r="AC166" s="980"/>
      <c r="AG166" s="980"/>
      <c r="AH166" s="980"/>
      <c r="AL166" s="980"/>
      <c r="AM166" s="980"/>
      <c r="AQ166" s="980"/>
      <c r="AR166" s="980"/>
      <c r="AV166" s="980"/>
      <c r="AW166" s="980"/>
      <c r="BA166" s="980"/>
      <c r="BB166" s="980"/>
      <c r="BF166" s="980"/>
      <c r="BG166" s="980"/>
      <c r="BJ166" s="981"/>
      <c r="BK166" s="980"/>
      <c r="BL166" s="980"/>
      <c r="BM166" s="980"/>
      <c r="BN166" s="980"/>
      <c r="BO166" s="980"/>
      <c r="BP166" s="980"/>
      <c r="BT166" s="111"/>
      <c r="BU166" s="111"/>
      <c r="BV166" s="111"/>
      <c r="BW166" s="111"/>
    </row>
    <row r="167" spans="1:75" s="136" customFormat="1">
      <c r="A167" s="839"/>
      <c r="B167" s="144"/>
      <c r="C167" s="137"/>
      <c r="D167" s="137"/>
      <c r="E167" s="979"/>
      <c r="F167" s="144"/>
      <c r="G167" s="144"/>
      <c r="H167" s="980"/>
      <c r="I167" s="980"/>
      <c r="M167" s="980"/>
      <c r="N167" s="980"/>
      <c r="R167" s="980"/>
      <c r="S167" s="980"/>
      <c r="W167" s="980"/>
      <c r="X167" s="980"/>
      <c r="AB167" s="980"/>
      <c r="AC167" s="980"/>
      <c r="AG167" s="980"/>
      <c r="AH167" s="980"/>
      <c r="AL167" s="980"/>
      <c r="AM167" s="980"/>
      <c r="AQ167" s="980"/>
      <c r="AR167" s="980"/>
      <c r="AV167" s="980"/>
      <c r="AW167" s="980"/>
      <c r="BA167" s="980"/>
      <c r="BB167" s="980"/>
      <c r="BF167" s="980"/>
      <c r="BG167" s="980"/>
      <c r="BJ167" s="981"/>
      <c r="BK167" s="980"/>
      <c r="BL167" s="980"/>
      <c r="BM167" s="980"/>
      <c r="BN167" s="980"/>
      <c r="BO167" s="980"/>
      <c r="BP167" s="980"/>
      <c r="BT167" s="111"/>
      <c r="BU167" s="111"/>
      <c r="BV167" s="111"/>
      <c r="BW167" s="111"/>
    </row>
    <row r="168" spans="1:75" s="136" customFormat="1">
      <c r="A168" s="839"/>
      <c r="B168" s="144"/>
      <c r="C168" s="137"/>
      <c r="D168" s="137"/>
      <c r="E168" s="979"/>
      <c r="F168" s="144"/>
      <c r="G168" s="144"/>
      <c r="H168" s="980"/>
      <c r="I168" s="980"/>
      <c r="M168" s="980"/>
      <c r="N168" s="980"/>
      <c r="R168" s="980"/>
      <c r="S168" s="980"/>
      <c r="W168" s="980"/>
      <c r="X168" s="980"/>
      <c r="AB168" s="980"/>
      <c r="AC168" s="980"/>
      <c r="AG168" s="980"/>
      <c r="AH168" s="980"/>
      <c r="AL168" s="980"/>
      <c r="AM168" s="980"/>
      <c r="AQ168" s="980"/>
      <c r="AR168" s="980"/>
      <c r="AV168" s="980"/>
      <c r="AW168" s="980"/>
      <c r="BA168" s="980"/>
      <c r="BB168" s="980"/>
      <c r="BF168" s="980"/>
      <c r="BG168" s="980"/>
      <c r="BJ168" s="981"/>
      <c r="BK168" s="980"/>
      <c r="BL168" s="980"/>
      <c r="BM168" s="980"/>
      <c r="BN168" s="980"/>
      <c r="BO168" s="980"/>
      <c r="BP168" s="980"/>
      <c r="BT168" s="111"/>
      <c r="BU168" s="111"/>
      <c r="BV168" s="111"/>
      <c r="BW168" s="111"/>
    </row>
    <row r="169" spans="1:75" s="136" customFormat="1">
      <c r="A169" s="839"/>
      <c r="B169" s="144"/>
      <c r="C169" s="137"/>
      <c r="D169" s="137"/>
      <c r="E169" s="979"/>
      <c r="F169" s="144"/>
      <c r="G169" s="144"/>
      <c r="H169" s="980"/>
      <c r="I169" s="980"/>
      <c r="M169" s="980"/>
      <c r="N169" s="980"/>
      <c r="R169" s="980"/>
      <c r="S169" s="980"/>
      <c r="W169" s="980"/>
      <c r="X169" s="980"/>
      <c r="AB169" s="980"/>
      <c r="AC169" s="980"/>
      <c r="AG169" s="980"/>
      <c r="AH169" s="980"/>
      <c r="AL169" s="980"/>
      <c r="AM169" s="980"/>
      <c r="AQ169" s="980"/>
      <c r="AR169" s="980"/>
      <c r="AV169" s="980"/>
      <c r="AW169" s="980"/>
      <c r="BA169" s="980"/>
      <c r="BB169" s="980"/>
      <c r="BF169" s="980"/>
      <c r="BG169" s="980"/>
      <c r="BJ169" s="981"/>
      <c r="BK169" s="980"/>
      <c r="BL169" s="980"/>
      <c r="BM169" s="980"/>
      <c r="BN169" s="980"/>
      <c r="BO169" s="980"/>
      <c r="BP169" s="980"/>
      <c r="BT169" s="111"/>
      <c r="BU169" s="111"/>
      <c r="BV169" s="111"/>
      <c r="BW169" s="111"/>
    </row>
    <row r="170" spans="1:75" s="136" customFormat="1">
      <c r="A170" s="839"/>
      <c r="B170" s="144"/>
      <c r="C170" s="137"/>
      <c r="D170" s="137"/>
      <c r="E170" s="979"/>
      <c r="F170" s="144"/>
      <c r="G170" s="144"/>
      <c r="H170" s="980"/>
      <c r="I170" s="980"/>
      <c r="M170" s="980"/>
      <c r="N170" s="980"/>
      <c r="R170" s="980"/>
      <c r="S170" s="980"/>
      <c r="W170" s="980"/>
      <c r="X170" s="980"/>
      <c r="AB170" s="980"/>
      <c r="AC170" s="980"/>
      <c r="AG170" s="980"/>
      <c r="AH170" s="980"/>
      <c r="AL170" s="980"/>
      <c r="AM170" s="980"/>
      <c r="AQ170" s="980"/>
      <c r="AR170" s="980"/>
      <c r="AV170" s="980"/>
      <c r="AW170" s="980"/>
      <c r="BA170" s="980"/>
      <c r="BB170" s="980"/>
      <c r="BF170" s="980"/>
      <c r="BG170" s="980"/>
      <c r="BJ170" s="981"/>
      <c r="BK170" s="980"/>
      <c r="BL170" s="980"/>
      <c r="BM170" s="980"/>
      <c r="BN170" s="980"/>
      <c r="BO170" s="980"/>
      <c r="BP170" s="980"/>
      <c r="BT170" s="111"/>
      <c r="BU170" s="111"/>
      <c r="BV170" s="111"/>
      <c r="BW170" s="111"/>
    </row>
    <row r="171" spans="1:75" s="136" customFormat="1">
      <c r="A171" s="839"/>
      <c r="B171" s="144"/>
      <c r="C171" s="137"/>
      <c r="D171" s="137"/>
      <c r="E171" s="979"/>
      <c r="F171" s="144"/>
      <c r="G171" s="144"/>
      <c r="H171" s="980"/>
      <c r="I171" s="980"/>
      <c r="M171" s="980"/>
      <c r="N171" s="980"/>
      <c r="R171" s="980"/>
      <c r="S171" s="980"/>
      <c r="W171" s="980"/>
      <c r="X171" s="980"/>
      <c r="AB171" s="980"/>
      <c r="AC171" s="980"/>
      <c r="AG171" s="980"/>
      <c r="AH171" s="980"/>
      <c r="AL171" s="980"/>
      <c r="AM171" s="980"/>
      <c r="AQ171" s="980"/>
      <c r="AR171" s="980"/>
      <c r="AV171" s="980"/>
      <c r="AW171" s="980"/>
      <c r="BA171" s="980"/>
      <c r="BB171" s="980"/>
      <c r="BF171" s="980"/>
      <c r="BG171" s="980"/>
      <c r="BJ171" s="981"/>
      <c r="BK171" s="980"/>
      <c r="BL171" s="980"/>
      <c r="BM171" s="980"/>
      <c r="BN171" s="980"/>
      <c r="BO171" s="980"/>
      <c r="BP171" s="980"/>
      <c r="BT171" s="111"/>
      <c r="BU171" s="111"/>
      <c r="BV171" s="111"/>
      <c r="BW171" s="111"/>
    </row>
    <row r="172" spans="1:75" s="136" customFormat="1">
      <c r="A172" s="839"/>
      <c r="B172" s="144"/>
      <c r="C172" s="137"/>
      <c r="D172" s="137"/>
      <c r="E172" s="979"/>
      <c r="F172" s="144"/>
      <c r="G172" s="144"/>
      <c r="H172" s="980"/>
      <c r="I172" s="980"/>
      <c r="M172" s="980"/>
      <c r="N172" s="980"/>
      <c r="R172" s="980"/>
      <c r="S172" s="980"/>
      <c r="W172" s="980"/>
      <c r="X172" s="980"/>
      <c r="AB172" s="980"/>
      <c r="AC172" s="980"/>
      <c r="AG172" s="980"/>
      <c r="AH172" s="980"/>
      <c r="AL172" s="980"/>
      <c r="AM172" s="980"/>
      <c r="AQ172" s="980"/>
      <c r="AR172" s="980"/>
      <c r="AV172" s="980"/>
      <c r="AW172" s="980"/>
      <c r="BA172" s="980"/>
      <c r="BB172" s="980"/>
      <c r="BF172" s="980"/>
      <c r="BG172" s="980"/>
      <c r="BJ172" s="981"/>
      <c r="BK172" s="980"/>
      <c r="BL172" s="980"/>
      <c r="BM172" s="980"/>
      <c r="BN172" s="980"/>
      <c r="BO172" s="980"/>
      <c r="BP172" s="980"/>
      <c r="BT172" s="111"/>
      <c r="BU172" s="111"/>
      <c r="BV172" s="111"/>
      <c r="BW172" s="111"/>
    </row>
    <row r="173" spans="1:75" s="136" customFormat="1">
      <c r="A173" s="839"/>
      <c r="B173" s="144"/>
      <c r="C173" s="137"/>
      <c r="D173" s="137"/>
      <c r="E173" s="979"/>
      <c r="F173" s="144"/>
      <c r="G173" s="144"/>
      <c r="H173" s="980"/>
      <c r="I173" s="980"/>
      <c r="M173" s="980"/>
      <c r="N173" s="980"/>
      <c r="R173" s="980"/>
      <c r="S173" s="980"/>
      <c r="W173" s="980"/>
      <c r="X173" s="980"/>
      <c r="AB173" s="980"/>
      <c r="AC173" s="980"/>
      <c r="AG173" s="980"/>
      <c r="AH173" s="980"/>
      <c r="AL173" s="980"/>
      <c r="AM173" s="980"/>
      <c r="AQ173" s="980"/>
      <c r="AR173" s="980"/>
      <c r="AV173" s="980"/>
      <c r="AW173" s="980"/>
      <c r="BA173" s="980"/>
      <c r="BB173" s="980"/>
      <c r="BF173" s="980"/>
      <c r="BG173" s="980"/>
      <c r="BJ173" s="981"/>
      <c r="BK173" s="980"/>
      <c r="BL173" s="980"/>
      <c r="BM173" s="980"/>
      <c r="BN173" s="980"/>
      <c r="BO173" s="980"/>
      <c r="BP173" s="980"/>
      <c r="BT173" s="111"/>
      <c r="BU173" s="111"/>
      <c r="BV173" s="111"/>
      <c r="BW173" s="111"/>
    </row>
    <row r="174" spans="1:75" s="136" customFormat="1">
      <c r="A174" s="839"/>
      <c r="B174" s="144"/>
      <c r="C174" s="137"/>
      <c r="D174" s="137"/>
      <c r="E174" s="979"/>
      <c r="F174" s="144"/>
      <c r="G174" s="144"/>
      <c r="H174" s="980"/>
      <c r="I174" s="980"/>
      <c r="M174" s="980"/>
      <c r="N174" s="980"/>
      <c r="R174" s="980"/>
      <c r="S174" s="980"/>
      <c r="W174" s="980"/>
      <c r="X174" s="980"/>
      <c r="AB174" s="980"/>
      <c r="AC174" s="980"/>
      <c r="AG174" s="980"/>
      <c r="AH174" s="980"/>
      <c r="AL174" s="980"/>
      <c r="AM174" s="980"/>
      <c r="AQ174" s="980"/>
      <c r="AR174" s="980"/>
      <c r="AV174" s="980"/>
      <c r="AW174" s="980"/>
      <c r="BA174" s="980"/>
      <c r="BB174" s="980"/>
      <c r="BF174" s="980"/>
      <c r="BG174" s="980"/>
      <c r="BJ174" s="981"/>
      <c r="BK174" s="980"/>
      <c r="BL174" s="980"/>
      <c r="BM174" s="980"/>
      <c r="BN174" s="980"/>
      <c r="BO174" s="980"/>
      <c r="BP174" s="980"/>
      <c r="BT174" s="111"/>
      <c r="BU174" s="111"/>
      <c r="BV174" s="111"/>
      <c r="BW174" s="111"/>
    </row>
    <row r="175" spans="1:75" s="136" customFormat="1">
      <c r="A175" s="839"/>
      <c r="B175" s="144"/>
      <c r="C175" s="137"/>
      <c r="D175" s="137"/>
      <c r="E175" s="979"/>
      <c r="F175" s="144"/>
      <c r="G175" s="144"/>
      <c r="H175" s="980"/>
      <c r="I175" s="980"/>
      <c r="M175" s="980"/>
      <c r="N175" s="980"/>
      <c r="R175" s="980"/>
      <c r="S175" s="980"/>
      <c r="W175" s="980"/>
      <c r="X175" s="980"/>
      <c r="AB175" s="980"/>
      <c r="AC175" s="980"/>
      <c r="AG175" s="980"/>
      <c r="AH175" s="980"/>
      <c r="AL175" s="980"/>
      <c r="AM175" s="980"/>
      <c r="AQ175" s="980"/>
      <c r="AR175" s="980"/>
      <c r="AV175" s="980"/>
      <c r="AW175" s="980"/>
      <c r="BA175" s="980"/>
      <c r="BB175" s="980"/>
      <c r="BF175" s="980"/>
      <c r="BG175" s="980"/>
      <c r="BJ175" s="981"/>
      <c r="BK175" s="980"/>
      <c r="BL175" s="980"/>
      <c r="BM175" s="980"/>
      <c r="BN175" s="980"/>
      <c r="BO175" s="980"/>
      <c r="BP175" s="980"/>
      <c r="BT175" s="111"/>
      <c r="BU175" s="111"/>
      <c r="BV175" s="111"/>
      <c r="BW175" s="111"/>
    </row>
    <row r="176" spans="1:75" s="136" customFormat="1">
      <c r="A176" s="839"/>
      <c r="B176" s="144"/>
      <c r="C176" s="137"/>
      <c r="D176" s="137"/>
      <c r="E176" s="979"/>
      <c r="F176" s="144"/>
      <c r="G176" s="144"/>
      <c r="H176" s="980"/>
      <c r="I176" s="980"/>
      <c r="M176" s="980"/>
      <c r="N176" s="980"/>
      <c r="R176" s="980"/>
      <c r="S176" s="980"/>
      <c r="W176" s="980"/>
      <c r="X176" s="980"/>
      <c r="AB176" s="980"/>
      <c r="AC176" s="980"/>
      <c r="AG176" s="980"/>
      <c r="AH176" s="980"/>
      <c r="AL176" s="980"/>
      <c r="AM176" s="980"/>
      <c r="AQ176" s="980"/>
      <c r="AR176" s="980"/>
      <c r="AV176" s="980"/>
      <c r="AW176" s="980"/>
      <c r="BA176" s="980"/>
      <c r="BB176" s="980"/>
      <c r="BF176" s="980"/>
      <c r="BG176" s="980"/>
      <c r="BJ176" s="981"/>
      <c r="BK176" s="980"/>
      <c r="BL176" s="980"/>
      <c r="BM176" s="980"/>
      <c r="BN176" s="980"/>
      <c r="BO176" s="980"/>
      <c r="BP176" s="980"/>
      <c r="BT176" s="111"/>
      <c r="BU176" s="111"/>
      <c r="BV176" s="111"/>
      <c r="BW176" s="111"/>
    </row>
    <row r="177" spans="1:75" s="136" customFormat="1">
      <c r="A177" s="839"/>
      <c r="B177" s="144"/>
      <c r="C177" s="137"/>
      <c r="D177" s="137"/>
      <c r="E177" s="979"/>
      <c r="F177" s="144"/>
      <c r="G177" s="144"/>
      <c r="H177" s="980"/>
      <c r="I177" s="980"/>
      <c r="M177" s="980"/>
      <c r="N177" s="980"/>
      <c r="R177" s="980"/>
      <c r="S177" s="980"/>
      <c r="W177" s="980"/>
      <c r="X177" s="980"/>
      <c r="AB177" s="980"/>
      <c r="AC177" s="980"/>
      <c r="AG177" s="980"/>
      <c r="AH177" s="980"/>
      <c r="AL177" s="980"/>
      <c r="AM177" s="980"/>
      <c r="AQ177" s="980"/>
      <c r="AR177" s="980"/>
      <c r="AV177" s="980"/>
      <c r="AW177" s="980"/>
      <c r="BA177" s="980"/>
      <c r="BB177" s="980"/>
      <c r="BF177" s="980"/>
      <c r="BG177" s="980"/>
      <c r="BJ177" s="981"/>
      <c r="BK177" s="980"/>
      <c r="BL177" s="980"/>
      <c r="BM177" s="980"/>
      <c r="BN177" s="980"/>
      <c r="BO177" s="980"/>
      <c r="BP177" s="980"/>
      <c r="BT177" s="111"/>
      <c r="BU177" s="111"/>
      <c r="BV177" s="111"/>
      <c r="BW177" s="111"/>
    </row>
    <row r="178" spans="1:75" s="136" customFormat="1">
      <c r="A178" s="839"/>
      <c r="B178" s="144"/>
      <c r="C178" s="137"/>
      <c r="D178" s="137"/>
      <c r="E178" s="979"/>
      <c r="F178" s="144"/>
      <c r="G178" s="144"/>
      <c r="H178" s="980"/>
      <c r="I178" s="980"/>
      <c r="M178" s="980"/>
      <c r="N178" s="980"/>
      <c r="R178" s="980"/>
      <c r="S178" s="980"/>
      <c r="W178" s="980"/>
      <c r="X178" s="980"/>
      <c r="AB178" s="980"/>
      <c r="AC178" s="980"/>
      <c r="AG178" s="980"/>
      <c r="AH178" s="980"/>
      <c r="AL178" s="980"/>
      <c r="AM178" s="980"/>
      <c r="AQ178" s="980"/>
      <c r="AR178" s="980"/>
      <c r="AV178" s="980"/>
      <c r="AW178" s="980"/>
      <c r="BA178" s="980"/>
      <c r="BB178" s="980"/>
      <c r="BF178" s="980"/>
      <c r="BG178" s="980"/>
      <c r="BJ178" s="981"/>
      <c r="BK178" s="980"/>
      <c r="BL178" s="980"/>
      <c r="BM178" s="980"/>
      <c r="BN178" s="980"/>
      <c r="BO178" s="980"/>
      <c r="BP178" s="980"/>
      <c r="BT178" s="111"/>
      <c r="BU178" s="111"/>
      <c r="BV178" s="111"/>
      <c r="BW178" s="111"/>
    </row>
    <row r="179" spans="1:75" s="136" customFormat="1">
      <c r="A179" s="839"/>
      <c r="B179" s="144"/>
      <c r="C179" s="137"/>
      <c r="D179" s="137"/>
      <c r="E179" s="979"/>
      <c r="F179" s="144"/>
      <c r="G179" s="144"/>
      <c r="H179" s="980"/>
      <c r="I179" s="980"/>
      <c r="M179" s="980"/>
      <c r="N179" s="980"/>
      <c r="R179" s="980"/>
      <c r="S179" s="980"/>
      <c r="W179" s="980"/>
      <c r="X179" s="980"/>
      <c r="AB179" s="980"/>
      <c r="AC179" s="980"/>
      <c r="AG179" s="980"/>
      <c r="AH179" s="980"/>
      <c r="AL179" s="980"/>
      <c r="AM179" s="980"/>
      <c r="AQ179" s="980"/>
      <c r="AR179" s="980"/>
      <c r="AV179" s="980"/>
      <c r="AW179" s="980"/>
      <c r="BA179" s="980"/>
      <c r="BB179" s="980"/>
      <c r="BF179" s="980"/>
      <c r="BG179" s="980"/>
      <c r="BJ179" s="981"/>
      <c r="BK179" s="980"/>
      <c r="BL179" s="980"/>
      <c r="BM179" s="980"/>
      <c r="BN179" s="980"/>
      <c r="BO179" s="980"/>
      <c r="BP179" s="980"/>
      <c r="BT179" s="111"/>
      <c r="BU179" s="111"/>
      <c r="BV179" s="111"/>
      <c r="BW179" s="111"/>
    </row>
    <row r="180" spans="1:75" s="136" customFormat="1">
      <c r="A180" s="839"/>
      <c r="B180" s="144"/>
      <c r="C180" s="137"/>
      <c r="D180" s="137"/>
      <c r="E180" s="979"/>
      <c r="F180" s="144"/>
      <c r="G180" s="144"/>
      <c r="H180" s="980"/>
      <c r="I180" s="980"/>
      <c r="M180" s="980"/>
      <c r="N180" s="980"/>
      <c r="R180" s="980"/>
      <c r="S180" s="980"/>
      <c r="W180" s="980"/>
      <c r="X180" s="980"/>
      <c r="AB180" s="980"/>
      <c r="AC180" s="980"/>
      <c r="AG180" s="980"/>
      <c r="AH180" s="980"/>
      <c r="AL180" s="980"/>
      <c r="AM180" s="980"/>
      <c r="AQ180" s="980"/>
      <c r="AR180" s="980"/>
      <c r="AV180" s="980"/>
      <c r="AW180" s="980"/>
      <c r="BA180" s="980"/>
      <c r="BB180" s="980"/>
      <c r="BF180" s="980"/>
      <c r="BG180" s="980"/>
      <c r="BJ180" s="981"/>
      <c r="BK180" s="980"/>
      <c r="BL180" s="980"/>
      <c r="BM180" s="980"/>
      <c r="BN180" s="980"/>
      <c r="BO180" s="980"/>
      <c r="BP180" s="980"/>
      <c r="BT180" s="111"/>
      <c r="BU180" s="111"/>
      <c r="BV180" s="111"/>
      <c r="BW180" s="111"/>
    </row>
    <row r="181" spans="1:75" s="136" customFormat="1">
      <c r="A181" s="839"/>
      <c r="B181" s="144"/>
      <c r="C181" s="137"/>
      <c r="D181" s="137"/>
      <c r="E181" s="979"/>
      <c r="F181" s="144"/>
      <c r="G181" s="144"/>
      <c r="H181" s="980"/>
      <c r="I181" s="980"/>
      <c r="M181" s="980"/>
      <c r="N181" s="980"/>
      <c r="R181" s="980"/>
      <c r="S181" s="980"/>
      <c r="W181" s="980"/>
      <c r="X181" s="980"/>
      <c r="AB181" s="980"/>
      <c r="AC181" s="980"/>
      <c r="AG181" s="980"/>
      <c r="AH181" s="980"/>
      <c r="AL181" s="980"/>
      <c r="AM181" s="980"/>
      <c r="AQ181" s="980"/>
      <c r="AR181" s="980"/>
      <c r="AV181" s="980"/>
      <c r="AW181" s="980"/>
      <c r="BA181" s="980"/>
      <c r="BB181" s="980"/>
      <c r="BF181" s="980"/>
      <c r="BG181" s="980"/>
      <c r="BJ181" s="981"/>
      <c r="BK181" s="980"/>
      <c r="BL181" s="980"/>
      <c r="BM181" s="980"/>
      <c r="BN181" s="980"/>
      <c r="BO181" s="980"/>
      <c r="BP181" s="980"/>
      <c r="BT181" s="111"/>
      <c r="BU181" s="111"/>
      <c r="BV181" s="111"/>
      <c r="BW181" s="111"/>
    </row>
    <row r="182" spans="1:75" s="136" customFormat="1">
      <c r="A182" s="839"/>
      <c r="B182" s="144"/>
      <c r="C182" s="137"/>
      <c r="D182" s="137"/>
      <c r="E182" s="979"/>
      <c r="F182" s="144"/>
      <c r="G182" s="144"/>
      <c r="H182" s="980"/>
      <c r="I182" s="980"/>
      <c r="M182" s="980"/>
      <c r="N182" s="980"/>
      <c r="R182" s="980"/>
      <c r="S182" s="980"/>
      <c r="W182" s="980"/>
      <c r="X182" s="980"/>
      <c r="AB182" s="980"/>
      <c r="AC182" s="980"/>
      <c r="AG182" s="980"/>
      <c r="AH182" s="980"/>
      <c r="AL182" s="980"/>
      <c r="AM182" s="980"/>
      <c r="AQ182" s="980"/>
      <c r="AR182" s="980"/>
      <c r="AV182" s="980"/>
      <c r="AW182" s="980"/>
      <c r="BA182" s="980"/>
      <c r="BB182" s="980"/>
      <c r="BF182" s="980"/>
      <c r="BG182" s="980"/>
      <c r="BJ182" s="981"/>
      <c r="BK182" s="980"/>
      <c r="BL182" s="980"/>
      <c r="BM182" s="980"/>
      <c r="BN182" s="980"/>
      <c r="BO182" s="980"/>
      <c r="BP182" s="980"/>
      <c r="BT182" s="111"/>
      <c r="BU182" s="111"/>
      <c r="BV182" s="111"/>
      <c r="BW182" s="111"/>
    </row>
    <row r="183" spans="1:75" s="136" customFormat="1">
      <c r="A183" s="839"/>
      <c r="B183" s="144"/>
      <c r="C183" s="137"/>
      <c r="D183" s="137"/>
      <c r="E183" s="979"/>
      <c r="F183" s="144"/>
      <c r="G183" s="144"/>
      <c r="H183" s="980"/>
      <c r="I183" s="980"/>
      <c r="M183" s="980"/>
      <c r="N183" s="980"/>
      <c r="R183" s="980"/>
      <c r="S183" s="980"/>
      <c r="W183" s="980"/>
      <c r="X183" s="980"/>
      <c r="AB183" s="980"/>
      <c r="AC183" s="980"/>
      <c r="AG183" s="980"/>
      <c r="AH183" s="980"/>
      <c r="AL183" s="980"/>
      <c r="AM183" s="980"/>
      <c r="AQ183" s="980"/>
      <c r="AR183" s="980"/>
      <c r="AV183" s="980"/>
      <c r="AW183" s="980"/>
      <c r="BA183" s="980"/>
      <c r="BB183" s="980"/>
      <c r="BF183" s="980"/>
      <c r="BG183" s="980"/>
      <c r="BJ183" s="981"/>
      <c r="BK183" s="980"/>
      <c r="BL183" s="980"/>
      <c r="BM183" s="980"/>
      <c r="BN183" s="980"/>
      <c r="BO183" s="980"/>
      <c r="BP183" s="980"/>
      <c r="BT183" s="111"/>
      <c r="BU183" s="111"/>
      <c r="BV183" s="111"/>
      <c r="BW183" s="111"/>
    </row>
    <row r="184" spans="1:75" s="136" customFormat="1">
      <c r="A184" s="839"/>
      <c r="B184" s="144"/>
      <c r="C184" s="137"/>
      <c r="D184" s="137"/>
      <c r="E184" s="979"/>
      <c r="F184" s="144"/>
      <c r="G184" s="144"/>
      <c r="H184" s="980"/>
      <c r="I184" s="980"/>
      <c r="M184" s="980"/>
      <c r="N184" s="980"/>
      <c r="R184" s="980"/>
      <c r="S184" s="980"/>
      <c r="W184" s="980"/>
      <c r="X184" s="980"/>
      <c r="AB184" s="980"/>
      <c r="AC184" s="980"/>
      <c r="AG184" s="980"/>
      <c r="AH184" s="980"/>
      <c r="AL184" s="980"/>
      <c r="AM184" s="980"/>
      <c r="AQ184" s="980"/>
      <c r="AR184" s="980"/>
      <c r="AV184" s="980"/>
      <c r="AW184" s="980"/>
      <c r="BA184" s="980"/>
      <c r="BB184" s="980"/>
      <c r="BF184" s="980"/>
      <c r="BG184" s="980"/>
      <c r="BJ184" s="981"/>
      <c r="BK184" s="980"/>
      <c r="BL184" s="980"/>
      <c r="BM184" s="980"/>
      <c r="BN184" s="980"/>
      <c r="BO184" s="980"/>
      <c r="BP184" s="980"/>
      <c r="BT184" s="111"/>
      <c r="BU184" s="111"/>
      <c r="BV184" s="111"/>
      <c r="BW184" s="111"/>
    </row>
    <row r="185" spans="1:75" s="136" customFormat="1">
      <c r="A185" s="839"/>
      <c r="B185" s="144"/>
      <c r="C185" s="137"/>
      <c r="D185" s="137"/>
      <c r="E185" s="979"/>
      <c r="F185" s="144"/>
      <c r="G185" s="144"/>
      <c r="H185" s="980"/>
      <c r="I185" s="980"/>
      <c r="M185" s="980"/>
      <c r="N185" s="980"/>
      <c r="R185" s="980"/>
      <c r="S185" s="980"/>
      <c r="W185" s="980"/>
      <c r="X185" s="980"/>
      <c r="AB185" s="980"/>
      <c r="AC185" s="980"/>
      <c r="AG185" s="980"/>
      <c r="AH185" s="980"/>
      <c r="AL185" s="980"/>
      <c r="AM185" s="980"/>
      <c r="AQ185" s="980"/>
      <c r="AR185" s="980"/>
      <c r="AV185" s="980"/>
      <c r="AW185" s="980"/>
      <c r="BA185" s="980"/>
      <c r="BB185" s="980"/>
      <c r="BF185" s="980"/>
      <c r="BG185" s="980"/>
      <c r="BJ185" s="981"/>
      <c r="BK185" s="980"/>
      <c r="BL185" s="980"/>
      <c r="BM185" s="980"/>
      <c r="BN185" s="980"/>
      <c r="BO185" s="980"/>
      <c r="BP185" s="980"/>
      <c r="BT185" s="111"/>
      <c r="BU185" s="111"/>
      <c r="BV185" s="111"/>
      <c r="BW185" s="111"/>
    </row>
    <row r="186" spans="1:75" s="136" customFormat="1">
      <c r="A186" s="839"/>
      <c r="B186" s="144"/>
      <c r="C186" s="137"/>
      <c r="D186" s="137"/>
      <c r="E186" s="979"/>
      <c r="F186" s="144"/>
      <c r="G186" s="144"/>
      <c r="H186" s="980"/>
      <c r="I186" s="980"/>
      <c r="M186" s="980"/>
      <c r="N186" s="980"/>
      <c r="R186" s="980"/>
      <c r="S186" s="980"/>
      <c r="W186" s="980"/>
      <c r="X186" s="980"/>
      <c r="AB186" s="980"/>
      <c r="AC186" s="980"/>
      <c r="AG186" s="980"/>
      <c r="AH186" s="980"/>
      <c r="AL186" s="980"/>
      <c r="AM186" s="980"/>
      <c r="AQ186" s="980"/>
      <c r="AR186" s="980"/>
      <c r="AV186" s="980"/>
      <c r="AW186" s="980"/>
      <c r="BA186" s="980"/>
      <c r="BB186" s="980"/>
      <c r="BF186" s="980"/>
      <c r="BG186" s="980"/>
      <c r="BJ186" s="981"/>
      <c r="BK186" s="980"/>
      <c r="BL186" s="980"/>
      <c r="BM186" s="980"/>
      <c r="BN186" s="980"/>
      <c r="BO186" s="980"/>
      <c r="BP186" s="980"/>
      <c r="BT186" s="111"/>
      <c r="BU186" s="111"/>
      <c r="BV186" s="111"/>
      <c r="BW186" s="111"/>
    </row>
    <row r="187" spans="1:75" s="136" customFormat="1">
      <c r="A187" s="839"/>
      <c r="B187" s="144"/>
      <c r="C187" s="137"/>
      <c r="D187" s="137"/>
      <c r="E187" s="979"/>
      <c r="F187" s="144"/>
      <c r="G187" s="144"/>
      <c r="H187" s="980"/>
      <c r="I187" s="980"/>
      <c r="M187" s="980"/>
      <c r="N187" s="980"/>
      <c r="R187" s="980"/>
      <c r="S187" s="980"/>
      <c r="W187" s="980"/>
      <c r="X187" s="980"/>
      <c r="AB187" s="980"/>
      <c r="AC187" s="980"/>
      <c r="AG187" s="980"/>
      <c r="AH187" s="980"/>
      <c r="AL187" s="980"/>
      <c r="AM187" s="980"/>
      <c r="AQ187" s="980"/>
      <c r="AR187" s="980"/>
      <c r="AV187" s="980"/>
      <c r="AW187" s="980"/>
      <c r="BA187" s="980"/>
      <c r="BB187" s="980"/>
      <c r="BF187" s="980"/>
      <c r="BG187" s="980"/>
      <c r="BJ187" s="981"/>
      <c r="BK187" s="980"/>
      <c r="BL187" s="980"/>
      <c r="BM187" s="980"/>
      <c r="BN187" s="980"/>
      <c r="BO187" s="980"/>
      <c r="BP187" s="980"/>
      <c r="BT187" s="111"/>
      <c r="BU187" s="111"/>
      <c r="BV187" s="111"/>
      <c r="BW187" s="111"/>
    </row>
    <row r="188" spans="1:75" s="136" customFormat="1">
      <c r="A188" s="839"/>
      <c r="B188" s="144"/>
      <c r="C188" s="137"/>
      <c r="D188" s="137"/>
      <c r="E188" s="979"/>
      <c r="F188" s="144"/>
      <c r="G188" s="144"/>
      <c r="H188" s="980"/>
      <c r="I188" s="980"/>
      <c r="M188" s="980"/>
      <c r="N188" s="980"/>
      <c r="R188" s="980"/>
      <c r="S188" s="980"/>
      <c r="W188" s="980"/>
      <c r="X188" s="980"/>
      <c r="AB188" s="980"/>
      <c r="AC188" s="980"/>
      <c r="AG188" s="980"/>
      <c r="AH188" s="980"/>
      <c r="AL188" s="980"/>
      <c r="AM188" s="980"/>
      <c r="AQ188" s="980"/>
      <c r="AR188" s="980"/>
      <c r="AV188" s="980"/>
      <c r="AW188" s="980"/>
      <c r="BA188" s="980"/>
      <c r="BB188" s="980"/>
      <c r="BF188" s="980"/>
      <c r="BG188" s="980"/>
      <c r="BJ188" s="981"/>
      <c r="BK188" s="980"/>
      <c r="BL188" s="980"/>
      <c r="BM188" s="980"/>
      <c r="BN188" s="980"/>
      <c r="BO188" s="980"/>
      <c r="BP188" s="980"/>
      <c r="BT188" s="111"/>
      <c r="BU188" s="111"/>
      <c r="BV188" s="111"/>
      <c r="BW188" s="111"/>
    </row>
    <row r="189" spans="1:75" s="136" customFormat="1">
      <c r="A189" s="839"/>
      <c r="B189" s="144"/>
      <c r="C189" s="137"/>
      <c r="D189" s="137"/>
      <c r="E189" s="979"/>
      <c r="F189" s="144"/>
      <c r="G189" s="144"/>
      <c r="H189" s="980"/>
      <c r="I189" s="980"/>
      <c r="M189" s="980"/>
      <c r="N189" s="980"/>
      <c r="R189" s="980"/>
      <c r="S189" s="980"/>
      <c r="W189" s="980"/>
      <c r="X189" s="980"/>
      <c r="AB189" s="980"/>
      <c r="AC189" s="980"/>
      <c r="AG189" s="980"/>
      <c r="AH189" s="980"/>
      <c r="AL189" s="980"/>
      <c r="AM189" s="980"/>
      <c r="AQ189" s="980"/>
      <c r="AR189" s="980"/>
      <c r="AV189" s="980"/>
      <c r="AW189" s="980"/>
      <c r="BA189" s="980"/>
      <c r="BB189" s="980"/>
      <c r="BF189" s="980"/>
      <c r="BG189" s="980"/>
      <c r="BJ189" s="981"/>
      <c r="BK189" s="980"/>
      <c r="BL189" s="980"/>
      <c r="BM189" s="980"/>
      <c r="BN189" s="980"/>
      <c r="BO189" s="980"/>
      <c r="BP189" s="980"/>
      <c r="BT189" s="111"/>
      <c r="BU189" s="111"/>
      <c r="BV189" s="111"/>
      <c r="BW189" s="111"/>
    </row>
    <row r="190" spans="1:75" s="136" customFormat="1">
      <c r="A190" s="839"/>
      <c r="B190" s="144"/>
      <c r="C190" s="137"/>
      <c r="D190" s="137"/>
      <c r="E190" s="979"/>
      <c r="F190" s="144"/>
      <c r="G190" s="144"/>
      <c r="H190" s="980"/>
      <c r="I190" s="980"/>
      <c r="M190" s="980"/>
      <c r="N190" s="980"/>
      <c r="R190" s="980"/>
      <c r="S190" s="980"/>
      <c r="W190" s="980"/>
      <c r="X190" s="980"/>
      <c r="AB190" s="980"/>
      <c r="AC190" s="980"/>
      <c r="AG190" s="980"/>
      <c r="AH190" s="980"/>
      <c r="AL190" s="980"/>
      <c r="AM190" s="980"/>
      <c r="AQ190" s="980"/>
      <c r="AR190" s="980"/>
      <c r="AV190" s="980"/>
      <c r="AW190" s="980"/>
      <c r="BA190" s="980"/>
      <c r="BB190" s="980"/>
      <c r="BF190" s="980"/>
      <c r="BG190" s="980"/>
      <c r="BJ190" s="981"/>
      <c r="BK190" s="980"/>
      <c r="BL190" s="980"/>
      <c r="BM190" s="980"/>
      <c r="BN190" s="980"/>
      <c r="BO190" s="980"/>
      <c r="BP190" s="980"/>
      <c r="BT190" s="111"/>
      <c r="BU190" s="111"/>
      <c r="BV190" s="111"/>
      <c r="BW190" s="111"/>
    </row>
    <row r="191" spans="1:75" s="136" customFormat="1">
      <c r="A191" s="839"/>
      <c r="B191" s="144"/>
      <c r="C191" s="137"/>
      <c r="D191" s="137"/>
      <c r="E191" s="979"/>
      <c r="F191" s="144"/>
      <c r="G191" s="144"/>
      <c r="H191" s="980"/>
      <c r="I191" s="980"/>
      <c r="M191" s="980"/>
      <c r="N191" s="980"/>
      <c r="R191" s="980"/>
      <c r="S191" s="980"/>
      <c r="W191" s="980"/>
      <c r="X191" s="980"/>
      <c r="AB191" s="980"/>
      <c r="AC191" s="980"/>
      <c r="AG191" s="980"/>
      <c r="AH191" s="980"/>
      <c r="AL191" s="980"/>
      <c r="AM191" s="980"/>
      <c r="AQ191" s="980"/>
      <c r="AR191" s="980"/>
      <c r="AV191" s="980"/>
      <c r="AW191" s="980"/>
      <c r="BA191" s="980"/>
      <c r="BB191" s="980"/>
      <c r="BF191" s="980"/>
      <c r="BG191" s="980"/>
      <c r="BJ191" s="981"/>
      <c r="BK191" s="980"/>
      <c r="BL191" s="980"/>
      <c r="BM191" s="980"/>
      <c r="BN191" s="980"/>
      <c r="BO191" s="980"/>
      <c r="BP191" s="980"/>
      <c r="BT191" s="111"/>
      <c r="BU191" s="111"/>
      <c r="BV191" s="111"/>
      <c r="BW191" s="111"/>
    </row>
    <row r="192" spans="1:75" s="136" customFormat="1">
      <c r="A192" s="839"/>
      <c r="B192" s="144"/>
      <c r="C192" s="137"/>
      <c r="D192" s="137"/>
      <c r="E192" s="979"/>
      <c r="F192" s="144"/>
      <c r="G192" s="144"/>
      <c r="H192" s="980"/>
      <c r="I192" s="980"/>
      <c r="M192" s="980"/>
      <c r="N192" s="980"/>
      <c r="R192" s="980"/>
      <c r="S192" s="980"/>
      <c r="W192" s="980"/>
      <c r="X192" s="980"/>
      <c r="AB192" s="980"/>
      <c r="AC192" s="980"/>
      <c r="AG192" s="980"/>
      <c r="AH192" s="980"/>
      <c r="AL192" s="980"/>
      <c r="AM192" s="980"/>
      <c r="AQ192" s="980"/>
      <c r="AR192" s="980"/>
      <c r="AV192" s="980"/>
      <c r="AW192" s="980"/>
      <c r="BA192" s="980"/>
      <c r="BB192" s="980"/>
      <c r="BF192" s="980"/>
      <c r="BG192" s="980"/>
      <c r="BJ192" s="981"/>
      <c r="BK192" s="980"/>
      <c r="BL192" s="980"/>
      <c r="BM192" s="980"/>
      <c r="BN192" s="980"/>
      <c r="BO192" s="980"/>
      <c r="BP192" s="980"/>
      <c r="BT192" s="111"/>
      <c r="BU192" s="111"/>
      <c r="BV192" s="111"/>
      <c r="BW192" s="111"/>
    </row>
    <row r="193" spans="1:75" s="136" customFormat="1">
      <c r="A193" s="839"/>
      <c r="B193" s="144"/>
      <c r="C193" s="137"/>
      <c r="D193" s="137"/>
      <c r="E193" s="979"/>
      <c r="F193" s="144"/>
      <c r="G193" s="144"/>
      <c r="H193" s="980"/>
      <c r="I193" s="980"/>
      <c r="M193" s="980"/>
      <c r="N193" s="980"/>
      <c r="R193" s="980"/>
      <c r="S193" s="980"/>
      <c r="W193" s="980"/>
      <c r="X193" s="980"/>
      <c r="AB193" s="980"/>
      <c r="AC193" s="980"/>
      <c r="AG193" s="980"/>
      <c r="AH193" s="980"/>
      <c r="AL193" s="980"/>
      <c r="AM193" s="980"/>
      <c r="AQ193" s="980"/>
      <c r="AR193" s="980"/>
      <c r="AV193" s="980"/>
      <c r="AW193" s="980"/>
      <c r="BA193" s="980"/>
      <c r="BB193" s="980"/>
      <c r="BF193" s="980"/>
      <c r="BG193" s="980"/>
      <c r="BJ193" s="981"/>
      <c r="BK193" s="980"/>
      <c r="BL193" s="980"/>
      <c r="BM193" s="980"/>
      <c r="BN193" s="980"/>
      <c r="BO193" s="980"/>
      <c r="BP193" s="980"/>
      <c r="BT193" s="111"/>
      <c r="BU193" s="111"/>
      <c r="BV193" s="111"/>
      <c r="BW193" s="111"/>
    </row>
    <row r="194" spans="1:75" s="136" customFormat="1">
      <c r="A194" s="839"/>
      <c r="B194" s="144"/>
      <c r="C194" s="137"/>
      <c r="D194" s="137"/>
      <c r="E194" s="979"/>
      <c r="F194" s="144"/>
      <c r="G194" s="144"/>
      <c r="H194" s="980"/>
      <c r="I194" s="980"/>
      <c r="M194" s="980"/>
      <c r="N194" s="980"/>
      <c r="R194" s="980"/>
      <c r="S194" s="980"/>
      <c r="W194" s="980"/>
      <c r="X194" s="980"/>
      <c r="AB194" s="980"/>
      <c r="AC194" s="980"/>
      <c r="AG194" s="980"/>
      <c r="AH194" s="980"/>
      <c r="AL194" s="980"/>
      <c r="AM194" s="980"/>
      <c r="AQ194" s="980"/>
      <c r="AR194" s="980"/>
      <c r="AV194" s="980"/>
      <c r="AW194" s="980"/>
      <c r="BA194" s="980"/>
      <c r="BB194" s="980"/>
      <c r="BF194" s="980"/>
      <c r="BG194" s="980"/>
      <c r="BJ194" s="981"/>
      <c r="BK194" s="980"/>
      <c r="BL194" s="980"/>
      <c r="BM194" s="980"/>
      <c r="BN194" s="980"/>
      <c r="BO194" s="980"/>
      <c r="BP194" s="980"/>
      <c r="BT194" s="111"/>
      <c r="BU194" s="111"/>
      <c r="BV194" s="111"/>
      <c r="BW194" s="111"/>
    </row>
    <row r="195" spans="1:75" s="136" customFormat="1">
      <c r="A195" s="839"/>
      <c r="B195" s="144"/>
      <c r="C195" s="137"/>
      <c r="D195" s="137"/>
      <c r="E195" s="979"/>
      <c r="F195" s="144"/>
      <c r="G195" s="144"/>
      <c r="H195" s="980"/>
      <c r="I195" s="980"/>
      <c r="M195" s="980"/>
      <c r="N195" s="980"/>
      <c r="R195" s="980"/>
      <c r="S195" s="980"/>
      <c r="W195" s="980"/>
      <c r="X195" s="980"/>
      <c r="AB195" s="980"/>
      <c r="AC195" s="980"/>
      <c r="AG195" s="980"/>
      <c r="AH195" s="980"/>
      <c r="AL195" s="980"/>
      <c r="AM195" s="980"/>
      <c r="AQ195" s="980"/>
      <c r="AR195" s="980"/>
      <c r="AV195" s="980"/>
      <c r="AW195" s="980"/>
      <c r="BA195" s="980"/>
      <c r="BB195" s="980"/>
      <c r="BF195" s="980"/>
      <c r="BG195" s="980"/>
      <c r="BJ195" s="981"/>
      <c r="BK195" s="980"/>
      <c r="BL195" s="980"/>
      <c r="BM195" s="980"/>
      <c r="BN195" s="980"/>
      <c r="BO195" s="980"/>
      <c r="BP195" s="980"/>
      <c r="BT195" s="111"/>
      <c r="BU195" s="111"/>
      <c r="BV195" s="111"/>
      <c r="BW195" s="111"/>
    </row>
    <row r="196" spans="1:75" s="136" customFormat="1">
      <c r="A196" s="839"/>
      <c r="B196" s="144"/>
      <c r="C196" s="137"/>
      <c r="D196" s="137"/>
      <c r="E196" s="979"/>
      <c r="F196" s="144"/>
      <c r="G196" s="144"/>
      <c r="H196" s="980"/>
      <c r="I196" s="980"/>
      <c r="M196" s="980"/>
      <c r="N196" s="980"/>
      <c r="R196" s="980"/>
      <c r="S196" s="980"/>
      <c r="W196" s="980"/>
      <c r="X196" s="980"/>
      <c r="AB196" s="980"/>
      <c r="AC196" s="980"/>
      <c r="AG196" s="980"/>
      <c r="AH196" s="980"/>
      <c r="AL196" s="980"/>
      <c r="AM196" s="980"/>
      <c r="AQ196" s="980"/>
      <c r="AR196" s="980"/>
      <c r="AV196" s="980"/>
      <c r="AW196" s="980"/>
      <c r="BA196" s="980"/>
      <c r="BB196" s="980"/>
      <c r="BF196" s="980"/>
      <c r="BG196" s="980"/>
      <c r="BJ196" s="981"/>
      <c r="BK196" s="980"/>
      <c r="BL196" s="980"/>
      <c r="BM196" s="980"/>
      <c r="BN196" s="980"/>
      <c r="BO196" s="980"/>
      <c r="BP196" s="980"/>
      <c r="BT196" s="111"/>
      <c r="BU196" s="111"/>
      <c r="BV196" s="111"/>
      <c r="BW196" s="111"/>
    </row>
    <row r="197" spans="1:75" s="136" customFormat="1">
      <c r="A197" s="839"/>
      <c r="B197" s="144"/>
      <c r="C197" s="137"/>
      <c r="D197" s="137"/>
      <c r="E197" s="979"/>
      <c r="F197" s="144"/>
      <c r="G197" s="144"/>
      <c r="H197" s="980"/>
      <c r="I197" s="980"/>
      <c r="M197" s="980"/>
      <c r="N197" s="980"/>
      <c r="R197" s="980"/>
      <c r="S197" s="980"/>
      <c r="W197" s="980"/>
      <c r="X197" s="980"/>
      <c r="AB197" s="980"/>
      <c r="AC197" s="980"/>
      <c r="AG197" s="980"/>
      <c r="AH197" s="980"/>
      <c r="AL197" s="980"/>
      <c r="AM197" s="980"/>
      <c r="AQ197" s="980"/>
      <c r="AR197" s="980"/>
      <c r="AV197" s="980"/>
      <c r="AW197" s="980"/>
      <c r="BA197" s="980"/>
      <c r="BB197" s="980"/>
      <c r="BF197" s="980"/>
      <c r="BG197" s="980"/>
      <c r="BJ197" s="981"/>
      <c r="BK197" s="980"/>
      <c r="BL197" s="980"/>
      <c r="BM197" s="980"/>
      <c r="BN197" s="980"/>
      <c r="BO197" s="980"/>
      <c r="BP197" s="980"/>
      <c r="BT197" s="111"/>
      <c r="BU197" s="111"/>
      <c r="BV197" s="111"/>
      <c r="BW197" s="111"/>
    </row>
    <row r="198" spans="1:75" s="136" customFormat="1">
      <c r="A198" s="839"/>
      <c r="B198" s="144"/>
      <c r="C198" s="137"/>
      <c r="D198" s="137"/>
      <c r="E198" s="979"/>
      <c r="F198" s="144"/>
      <c r="G198" s="144"/>
      <c r="H198" s="980"/>
      <c r="I198" s="980"/>
      <c r="M198" s="980"/>
      <c r="N198" s="980"/>
      <c r="R198" s="980"/>
      <c r="S198" s="980"/>
      <c r="W198" s="980"/>
      <c r="X198" s="980"/>
      <c r="AB198" s="980"/>
      <c r="AC198" s="980"/>
      <c r="AG198" s="980"/>
      <c r="AH198" s="980"/>
      <c r="AL198" s="980"/>
      <c r="AM198" s="980"/>
      <c r="AQ198" s="980"/>
      <c r="AR198" s="980"/>
      <c r="AV198" s="980"/>
      <c r="AW198" s="980"/>
      <c r="BA198" s="980"/>
      <c r="BB198" s="980"/>
      <c r="BF198" s="980"/>
      <c r="BG198" s="980"/>
      <c r="BJ198" s="981"/>
      <c r="BK198" s="980"/>
      <c r="BL198" s="980"/>
      <c r="BM198" s="980"/>
      <c r="BN198" s="980"/>
      <c r="BO198" s="980"/>
      <c r="BP198" s="980"/>
      <c r="BT198" s="111"/>
      <c r="BU198" s="111"/>
      <c r="BV198" s="111"/>
      <c r="BW198" s="111"/>
    </row>
    <row r="199" spans="1:75" s="136" customFormat="1">
      <c r="A199" s="839"/>
      <c r="B199" s="144"/>
      <c r="C199" s="137"/>
      <c r="D199" s="137"/>
      <c r="E199" s="979"/>
      <c r="F199" s="144"/>
      <c r="G199" s="144"/>
      <c r="H199" s="980"/>
      <c r="I199" s="980"/>
      <c r="M199" s="980"/>
      <c r="N199" s="980"/>
      <c r="R199" s="980"/>
      <c r="S199" s="980"/>
      <c r="W199" s="980"/>
      <c r="X199" s="980"/>
      <c r="AB199" s="980"/>
      <c r="AC199" s="980"/>
      <c r="AG199" s="980"/>
      <c r="AH199" s="980"/>
      <c r="AL199" s="980"/>
      <c r="AM199" s="980"/>
      <c r="AQ199" s="980"/>
      <c r="AR199" s="980"/>
      <c r="AV199" s="980"/>
      <c r="AW199" s="980"/>
      <c r="BA199" s="980"/>
      <c r="BB199" s="980"/>
      <c r="BF199" s="980"/>
      <c r="BG199" s="980"/>
      <c r="BJ199" s="981"/>
      <c r="BK199" s="980"/>
      <c r="BL199" s="980"/>
      <c r="BM199" s="980"/>
      <c r="BN199" s="980"/>
      <c r="BO199" s="980"/>
      <c r="BP199" s="980"/>
      <c r="BT199" s="111"/>
      <c r="BU199" s="111"/>
      <c r="BV199" s="111"/>
      <c r="BW199" s="111"/>
    </row>
    <row r="200" spans="1:75" s="136" customFormat="1">
      <c r="A200" s="839"/>
      <c r="B200" s="144"/>
      <c r="C200" s="137"/>
      <c r="D200" s="137"/>
      <c r="E200" s="979"/>
      <c r="F200" s="144"/>
      <c r="G200" s="144"/>
      <c r="H200" s="980"/>
      <c r="I200" s="980"/>
      <c r="M200" s="980"/>
      <c r="N200" s="980"/>
      <c r="R200" s="980"/>
      <c r="S200" s="980"/>
      <c r="W200" s="980"/>
      <c r="X200" s="980"/>
      <c r="AB200" s="980"/>
      <c r="AC200" s="980"/>
      <c r="AG200" s="980"/>
      <c r="AH200" s="980"/>
      <c r="AL200" s="980"/>
      <c r="AM200" s="980"/>
      <c r="AQ200" s="980"/>
      <c r="AR200" s="980"/>
      <c r="AV200" s="980"/>
      <c r="AW200" s="980"/>
      <c r="BA200" s="980"/>
      <c r="BB200" s="980"/>
      <c r="BF200" s="980"/>
      <c r="BG200" s="980"/>
      <c r="BJ200" s="981"/>
      <c r="BK200" s="980"/>
      <c r="BL200" s="980"/>
      <c r="BM200" s="980"/>
      <c r="BN200" s="980"/>
      <c r="BO200" s="980"/>
      <c r="BP200" s="980"/>
      <c r="BT200" s="111"/>
      <c r="BU200" s="111"/>
      <c r="BV200" s="111"/>
      <c r="BW200" s="111"/>
    </row>
    <row r="201" spans="1:75" s="136" customFormat="1">
      <c r="A201" s="839"/>
      <c r="B201" s="144"/>
      <c r="C201" s="137"/>
      <c r="D201" s="137"/>
      <c r="E201" s="979"/>
      <c r="F201" s="144"/>
      <c r="G201" s="144"/>
      <c r="H201" s="980"/>
      <c r="I201" s="980"/>
      <c r="M201" s="980"/>
      <c r="N201" s="980"/>
      <c r="R201" s="980"/>
      <c r="S201" s="980"/>
      <c r="W201" s="980"/>
      <c r="X201" s="980"/>
      <c r="AB201" s="980"/>
      <c r="AC201" s="980"/>
      <c r="AG201" s="980"/>
      <c r="AH201" s="980"/>
      <c r="AL201" s="980"/>
      <c r="AM201" s="980"/>
      <c r="AQ201" s="980"/>
      <c r="AR201" s="980"/>
      <c r="AV201" s="980"/>
      <c r="AW201" s="980"/>
      <c r="BA201" s="980"/>
      <c r="BB201" s="980"/>
      <c r="BF201" s="980"/>
      <c r="BG201" s="980"/>
      <c r="BJ201" s="981"/>
      <c r="BK201" s="980"/>
      <c r="BL201" s="980"/>
      <c r="BM201" s="980"/>
      <c r="BN201" s="980"/>
      <c r="BO201" s="980"/>
      <c r="BP201" s="980"/>
      <c r="BT201" s="111"/>
      <c r="BU201" s="111"/>
      <c r="BV201" s="111"/>
      <c r="BW201" s="111"/>
    </row>
    <row r="202" spans="1:75" s="136" customFormat="1">
      <c r="A202" s="839"/>
      <c r="B202" s="144"/>
      <c r="C202" s="137"/>
      <c r="D202" s="137"/>
      <c r="E202" s="979"/>
      <c r="F202" s="144"/>
      <c r="G202" s="144"/>
      <c r="H202" s="980"/>
      <c r="I202" s="980"/>
      <c r="M202" s="980"/>
      <c r="N202" s="980"/>
      <c r="R202" s="980"/>
      <c r="S202" s="980"/>
      <c r="W202" s="980"/>
      <c r="X202" s="980"/>
      <c r="AB202" s="980"/>
      <c r="AC202" s="980"/>
      <c r="AG202" s="980"/>
      <c r="AH202" s="980"/>
      <c r="AL202" s="980"/>
      <c r="AM202" s="980"/>
      <c r="AQ202" s="980"/>
      <c r="AR202" s="980"/>
      <c r="AV202" s="980"/>
      <c r="AW202" s="980"/>
      <c r="BA202" s="980"/>
      <c r="BB202" s="980"/>
      <c r="BF202" s="980"/>
      <c r="BG202" s="980"/>
      <c r="BJ202" s="981"/>
      <c r="BK202" s="980"/>
      <c r="BL202" s="980"/>
      <c r="BM202" s="980"/>
      <c r="BN202" s="980"/>
      <c r="BO202" s="980"/>
      <c r="BP202" s="980"/>
      <c r="BT202" s="111"/>
      <c r="BU202" s="111"/>
      <c r="BV202" s="111"/>
      <c r="BW202" s="111"/>
    </row>
    <row r="203" spans="1:75" s="136" customFormat="1">
      <c r="A203" s="839"/>
      <c r="B203" s="144"/>
      <c r="C203" s="137"/>
      <c r="D203" s="137"/>
      <c r="E203" s="979"/>
      <c r="F203" s="144"/>
      <c r="G203" s="144"/>
      <c r="H203" s="980"/>
      <c r="I203" s="980"/>
      <c r="M203" s="980"/>
      <c r="N203" s="980"/>
      <c r="R203" s="980"/>
      <c r="S203" s="980"/>
      <c r="W203" s="980"/>
      <c r="X203" s="980"/>
      <c r="AB203" s="980"/>
      <c r="AC203" s="980"/>
      <c r="AG203" s="980"/>
      <c r="AH203" s="980"/>
      <c r="AL203" s="980"/>
      <c r="AM203" s="980"/>
      <c r="AQ203" s="980"/>
      <c r="AR203" s="980"/>
      <c r="AV203" s="980"/>
      <c r="AW203" s="980"/>
      <c r="BA203" s="980"/>
      <c r="BB203" s="980"/>
      <c r="BF203" s="980"/>
      <c r="BG203" s="980"/>
      <c r="BJ203" s="981"/>
      <c r="BK203" s="980"/>
      <c r="BL203" s="980"/>
      <c r="BM203" s="980"/>
      <c r="BN203" s="980"/>
      <c r="BO203" s="980"/>
      <c r="BP203" s="980"/>
      <c r="BT203" s="111"/>
      <c r="BU203" s="111"/>
      <c r="BV203" s="111"/>
      <c r="BW203" s="111"/>
    </row>
    <row r="204" spans="1:75" s="136" customFormat="1">
      <c r="A204" s="839"/>
      <c r="B204" s="144"/>
      <c r="C204" s="137"/>
      <c r="D204" s="137"/>
      <c r="E204" s="979"/>
      <c r="F204" s="144"/>
      <c r="G204" s="144"/>
      <c r="H204" s="980"/>
      <c r="I204" s="980"/>
      <c r="M204" s="980"/>
      <c r="N204" s="980"/>
      <c r="R204" s="980"/>
      <c r="S204" s="980"/>
      <c r="W204" s="980"/>
      <c r="X204" s="980"/>
      <c r="AB204" s="980"/>
      <c r="AC204" s="980"/>
      <c r="AG204" s="980"/>
      <c r="AH204" s="980"/>
      <c r="AL204" s="980"/>
      <c r="AM204" s="980"/>
      <c r="AQ204" s="980"/>
      <c r="AR204" s="980"/>
      <c r="AV204" s="980"/>
      <c r="AW204" s="980"/>
      <c r="BA204" s="980"/>
      <c r="BB204" s="980"/>
      <c r="BF204" s="980"/>
      <c r="BG204" s="980"/>
      <c r="BJ204" s="981"/>
      <c r="BK204" s="980"/>
      <c r="BL204" s="980"/>
      <c r="BM204" s="980"/>
      <c r="BN204" s="980"/>
      <c r="BO204" s="980"/>
      <c r="BP204" s="980"/>
      <c r="BT204" s="111"/>
      <c r="BU204" s="111"/>
      <c r="BV204" s="111"/>
      <c r="BW204" s="111"/>
    </row>
    <row r="205" spans="1:75" s="136" customFormat="1">
      <c r="A205" s="839"/>
      <c r="B205" s="144"/>
      <c r="C205" s="137"/>
      <c r="D205" s="137"/>
      <c r="E205" s="979"/>
      <c r="F205" s="144"/>
      <c r="G205" s="144"/>
      <c r="H205" s="980"/>
      <c r="I205" s="980"/>
      <c r="M205" s="980"/>
      <c r="N205" s="980"/>
      <c r="R205" s="980"/>
      <c r="S205" s="980"/>
      <c r="W205" s="980"/>
      <c r="X205" s="980"/>
      <c r="AB205" s="980"/>
      <c r="AC205" s="980"/>
      <c r="AG205" s="980"/>
      <c r="AH205" s="980"/>
      <c r="AL205" s="980"/>
      <c r="AM205" s="980"/>
      <c r="AQ205" s="980"/>
      <c r="AR205" s="980"/>
      <c r="AV205" s="980"/>
      <c r="AW205" s="980"/>
      <c r="BA205" s="980"/>
      <c r="BB205" s="980"/>
      <c r="BF205" s="980"/>
      <c r="BG205" s="980"/>
      <c r="BJ205" s="981"/>
      <c r="BK205" s="980"/>
      <c r="BL205" s="980"/>
      <c r="BM205" s="980"/>
      <c r="BN205" s="980"/>
      <c r="BO205" s="980"/>
      <c r="BP205" s="980"/>
      <c r="BT205" s="111"/>
      <c r="BU205" s="111"/>
      <c r="BV205" s="111"/>
      <c r="BW205" s="111"/>
    </row>
    <row r="206" spans="1:75" s="136" customFormat="1">
      <c r="A206" s="839"/>
      <c r="B206" s="144"/>
      <c r="C206" s="137"/>
      <c r="D206" s="137"/>
      <c r="E206" s="979"/>
      <c r="F206" s="144"/>
      <c r="G206" s="144"/>
      <c r="H206" s="980"/>
      <c r="I206" s="980"/>
      <c r="M206" s="980"/>
      <c r="N206" s="980"/>
      <c r="R206" s="980"/>
      <c r="S206" s="980"/>
      <c r="W206" s="980"/>
      <c r="X206" s="980"/>
      <c r="AB206" s="980"/>
      <c r="AC206" s="980"/>
      <c r="AG206" s="980"/>
      <c r="AH206" s="980"/>
      <c r="AL206" s="980"/>
      <c r="AM206" s="980"/>
      <c r="AQ206" s="980"/>
      <c r="AR206" s="980"/>
      <c r="AV206" s="980"/>
      <c r="AW206" s="980"/>
      <c r="BA206" s="980"/>
      <c r="BB206" s="980"/>
      <c r="BF206" s="980"/>
      <c r="BG206" s="980"/>
      <c r="BJ206" s="981"/>
      <c r="BK206" s="980"/>
      <c r="BL206" s="980"/>
      <c r="BM206" s="980"/>
      <c r="BN206" s="980"/>
      <c r="BO206" s="980"/>
      <c r="BP206" s="980"/>
      <c r="BT206" s="111"/>
      <c r="BU206" s="111"/>
      <c r="BV206" s="111"/>
      <c r="BW206" s="111"/>
    </row>
    <row r="207" spans="1:75" s="136" customFormat="1">
      <c r="A207" s="839"/>
      <c r="B207" s="144"/>
      <c r="C207" s="137"/>
      <c r="D207" s="137"/>
      <c r="E207" s="979"/>
      <c r="F207" s="144"/>
      <c r="G207" s="144"/>
      <c r="H207" s="980"/>
      <c r="I207" s="980"/>
      <c r="M207" s="980"/>
      <c r="N207" s="980"/>
      <c r="R207" s="980"/>
      <c r="S207" s="980"/>
      <c r="W207" s="980"/>
      <c r="X207" s="980"/>
      <c r="AB207" s="980"/>
      <c r="AC207" s="980"/>
      <c r="AG207" s="980"/>
      <c r="AH207" s="980"/>
      <c r="AL207" s="980"/>
      <c r="AM207" s="980"/>
      <c r="AQ207" s="980"/>
      <c r="AR207" s="980"/>
      <c r="AV207" s="980"/>
      <c r="AW207" s="980"/>
      <c r="BA207" s="980"/>
      <c r="BB207" s="980"/>
      <c r="BF207" s="980"/>
      <c r="BG207" s="980"/>
      <c r="BJ207" s="981"/>
      <c r="BK207" s="980"/>
      <c r="BL207" s="980"/>
      <c r="BM207" s="980"/>
      <c r="BN207" s="980"/>
      <c r="BO207" s="980"/>
      <c r="BP207" s="980"/>
      <c r="BT207" s="111"/>
      <c r="BU207" s="111"/>
      <c r="BV207" s="111"/>
      <c r="BW207" s="111"/>
    </row>
    <row r="208" spans="1:75" s="136" customFormat="1">
      <c r="A208" s="839"/>
      <c r="B208" s="144"/>
      <c r="C208" s="137"/>
      <c r="D208" s="137"/>
      <c r="E208" s="979"/>
      <c r="F208" s="144"/>
      <c r="G208" s="144"/>
      <c r="H208" s="980"/>
      <c r="I208" s="980"/>
      <c r="M208" s="980"/>
      <c r="N208" s="980"/>
      <c r="R208" s="980"/>
      <c r="S208" s="980"/>
      <c r="W208" s="980"/>
      <c r="X208" s="980"/>
      <c r="AB208" s="980"/>
      <c r="AC208" s="980"/>
      <c r="AG208" s="980"/>
      <c r="AH208" s="980"/>
      <c r="AL208" s="980"/>
      <c r="AM208" s="980"/>
      <c r="AQ208" s="980"/>
      <c r="AR208" s="980"/>
      <c r="AV208" s="980"/>
      <c r="AW208" s="980"/>
      <c r="BA208" s="980"/>
      <c r="BB208" s="980"/>
      <c r="BF208" s="980"/>
      <c r="BG208" s="980"/>
      <c r="BJ208" s="981"/>
      <c r="BK208" s="980"/>
      <c r="BL208" s="980"/>
      <c r="BM208" s="980"/>
      <c r="BN208" s="980"/>
      <c r="BO208" s="980"/>
      <c r="BP208" s="980"/>
      <c r="BT208" s="111"/>
      <c r="BU208" s="111"/>
      <c r="BV208" s="111"/>
      <c r="BW208" s="111"/>
    </row>
    <row r="209" spans="1:75" s="136" customFormat="1">
      <c r="A209" s="839"/>
      <c r="B209" s="144"/>
      <c r="C209" s="137"/>
      <c r="D209" s="137"/>
      <c r="E209" s="979"/>
      <c r="F209" s="144"/>
      <c r="G209" s="144"/>
      <c r="H209" s="980"/>
      <c r="I209" s="980"/>
      <c r="M209" s="980"/>
      <c r="N209" s="980"/>
      <c r="R209" s="980"/>
      <c r="S209" s="980"/>
      <c r="W209" s="980"/>
      <c r="X209" s="980"/>
      <c r="AB209" s="980"/>
      <c r="AC209" s="980"/>
      <c r="AG209" s="980"/>
      <c r="AH209" s="980"/>
      <c r="AL209" s="980"/>
      <c r="AM209" s="980"/>
      <c r="AQ209" s="980"/>
      <c r="AR209" s="980"/>
      <c r="AV209" s="980"/>
      <c r="AW209" s="980"/>
      <c r="BA209" s="980"/>
      <c r="BB209" s="980"/>
      <c r="BF209" s="980"/>
      <c r="BG209" s="980"/>
      <c r="BJ209" s="981"/>
      <c r="BK209" s="980"/>
      <c r="BL209" s="980"/>
      <c r="BM209" s="980"/>
      <c r="BN209" s="980"/>
      <c r="BO209" s="980"/>
      <c r="BP209" s="980"/>
      <c r="BT209" s="111"/>
      <c r="BU209" s="111"/>
      <c r="BV209" s="111"/>
      <c r="BW209" s="111"/>
    </row>
    <row r="210" spans="1:75" s="136" customFormat="1">
      <c r="A210" s="839"/>
      <c r="B210" s="144"/>
      <c r="C210" s="137"/>
      <c r="D210" s="137"/>
      <c r="E210" s="979"/>
      <c r="F210" s="144"/>
      <c r="G210" s="144"/>
      <c r="H210" s="980"/>
      <c r="I210" s="980"/>
      <c r="M210" s="980"/>
      <c r="N210" s="980"/>
      <c r="R210" s="980"/>
      <c r="S210" s="980"/>
      <c r="W210" s="980"/>
      <c r="X210" s="980"/>
      <c r="AB210" s="980"/>
      <c r="AC210" s="980"/>
      <c r="AG210" s="980"/>
      <c r="AH210" s="980"/>
      <c r="AL210" s="980"/>
      <c r="AM210" s="980"/>
      <c r="AQ210" s="980"/>
      <c r="AR210" s="980"/>
      <c r="AV210" s="980"/>
      <c r="AW210" s="980"/>
      <c r="BA210" s="980"/>
      <c r="BB210" s="980"/>
      <c r="BF210" s="980"/>
      <c r="BG210" s="980"/>
      <c r="BJ210" s="981"/>
      <c r="BK210" s="980"/>
      <c r="BL210" s="980"/>
      <c r="BM210" s="980"/>
      <c r="BN210" s="980"/>
      <c r="BO210" s="980"/>
      <c r="BP210" s="980"/>
      <c r="BT210" s="111"/>
      <c r="BU210" s="111"/>
      <c r="BV210" s="111"/>
      <c r="BW210" s="111"/>
    </row>
    <row r="211" spans="1:75" s="136" customFormat="1">
      <c r="A211" s="839"/>
      <c r="B211" s="144"/>
      <c r="C211" s="137"/>
      <c r="D211" s="137"/>
      <c r="E211" s="979"/>
      <c r="F211" s="144"/>
      <c r="G211" s="144"/>
      <c r="H211" s="980"/>
      <c r="I211" s="980"/>
      <c r="M211" s="980"/>
      <c r="N211" s="980"/>
      <c r="R211" s="980"/>
      <c r="S211" s="980"/>
      <c r="W211" s="980"/>
      <c r="X211" s="980"/>
      <c r="AB211" s="980"/>
      <c r="AC211" s="980"/>
      <c r="AG211" s="980"/>
      <c r="AH211" s="980"/>
      <c r="AL211" s="980"/>
      <c r="AM211" s="980"/>
      <c r="AQ211" s="980"/>
      <c r="AR211" s="980"/>
      <c r="AV211" s="980"/>
      <c r="AW211" s="980"/>
      <c r="BA211" s="980"/>
      <c r="BB211" s="980"/>
      <c r="BF211" s="980"/>
      <c r="BG211" s="980"/>
      <c r="BJ211" s="981"/>
      <c r="BK211" s="980"/>
      <c r="BL211" s="980"/>
      <c r="BM211" s="980"/>
      <c r="BN211" s="980"/>
      <c r="BO211" s="980"/>
      <c r="BP211" s="980"/>
      <c r="BT211" s="111"/>
      <c r="BU211" s="111"/>
      <c r="BV211" s="111"/>
      <c r="BW211" s="111"/>
    </row>
    <row r="212" spans="1:75" s="136" customFormat="1">
      <c r="A212" s="839"/>
      <c r="B212" s="144"/>
      <c r="C212" s="137"/>
      <c r="D212" s="137"/>
      <c r="E212" s="979"/>
      <c r="F212" s="144"/>
      <c r="G212" s="144"/>
      <c r="H212" s="980"/>
      <c r="I212" s="980"/>
      <c r="M212" s="980"/>
      <c r="N212" s="980"/>
      <c r="R212" s="980"/>
      <c r="S212" s="980"/>
      <c r="W212" s="980"/>
      <c r="X212" s="980"/>
      <c r="AB212" s="980"/>
      <c r="AC212" s="980"/>
      <c r="AG212" s="980"/>
      <c r="AH212" s="980"/>
      <c r="AL212" s="980"/>
      <c r="AM212" s="980"/>
      <c r="AQ212" s="980"/>
      <c r="AR212" s="980"/>
      <c r="AV212" s="980"/>
      <c r="AW212" s="980"/>
      <c r="BA212" s="980"/>
      <c r="BB212" s="980"/>
      <c r="BF212" s="980"/>
      <c r="BG212" s="980"/>
      <c r="BJ212" s="981"/>
      <c r="BK212" s="980"/>
      <c r="BL212" s="980"/>
      <c r="BM212" s="980"/>
      <c r="BN212" s="980"/>
      <c r="BO212" s="980"/>
      <c r="BP212" s="980"/>
      <c r="BT212" s="111"/>
      <c r="BU212" s="111"/>
      <c r="BV212" s="111"/>
      <c r="BW212" s="111"/>
    </row>
    <row r="213" spans="1:75" s="136" customFormat="1">
      <c r="A213" s="839"/>
      <c r="B213" s="144"/>
      <c r="C213" s="137"/>
      <c r="D213" s="137"/>
      <c r="E213" s="979"/>
      <c r="F213" s="144"/>
      <c r="G213" s="144"/>
      <c r="H213" s="980"/>
      <c r="I213" s="980"/>
      <c r="M213" s="980"/>
      <c r="N213" s="980"/>
      <c r="R213" s="980"/>
      <c r="S213" s="980"/>
      <c r="W213" s="980"/>
      <c r="X213" s="980"/>
      <c r="AB213" s="980"/>
      <c r="AC213" s="980"/>
      <c r="AG213" s="980"/>
      <c r="AH213" s="980"/>
      <c r="AL213" s="980"/>
      <c r="AM213" s="980"/>
      <c r="AQ213" s="980"/>
      <c r="AR213" s="980"/>
      <c r="AV213" s="980"/>
      <c r="AW213" s="980"/>
      <c r="BA213" s="980"/>
      <c r="BB213" s="980"/>
      <c r="BF213" s="980"/>
      <c r="BG213" s="980"/>
      <c r="BJ213" s="981"/>
      <c r="BK213" s="980"/>
      <c r="BL213" s="980"/>
      <c r="BM213" s="980"/>
      <c r="BN213" s="980"/>
      <c r="BO213" s="980"/>
      <c r="BP213" s="980"/>
      <c r="BT213" s="111"/>
      <c r="BU213" s="111"/>
      <c r="BV213" s="111"/>
      <c r="BW213" s="111"/>
    </row>
    <row r="214" spans="1:75" s="136" customFormat="1">
      <c r="A214" s="839"/>
      <c r="B214" s="144"/>
      <c r="C214" s="137"/>
      <c r="D214" s="137"/>
      <c r="E214" s="979"/>
      <c r="F214" s="144"/>
      <c r="G214" s="144"/>
      <c r="H214" s="980"/>
      <c r="I214" s="980"/>
      <c r="M214" s="980"/>
      <c r="N214" s="980"/>
      <c r="R214" s="980"/>
      <c r="S214" s="980"/>
      <c r="W214" s="980"/>
      <c r="X214" s="980"/>
      <c r="AB214" s="980"/>
      <c r="AC214" s="980"/>
      <c r="AG214" s="980"/>
      <c r="AH214" s="980"/>
      <c r="AL214" s="980"/>
      <c r="AM214" s="980"/>
      <c r="AQ214" s="980"/>
      <c r="AR214" s="980"/>
      <c r="AV214" s="980"/>
      <c r="AW214" s="980"/>
      <c r="BA214" s="980"/>
      <c r="BB214" s="980"/>
      <c r="BF214" s="980"/>
      <c r="BG214" s="980"/>
      <c r="BJ214" s="981"/>
      <c r="BK214" s="980"/>
      <c r="BL214" s="980"/>
      <c r="BM214" s="980"/>
      <c r="BN214" s="980"/>
      <c r="BO214" s="980"/>
      <c r="BP214" s="980"/>
      <c r="BT214" s="111"/>
      <c r="BU214" s="111"/>
      <c r="BV214" s="111"/>
      <c r="BW214" s="111"/>
    </row>
    <row r="215" spans="1:75" s="136" customFormat="1">
      <c r="A215" s="839"/>
      <c r="B215" s="144"/>
      <c r="C215" s="137"/>
      <c r="D215" s="137"/>
      <c r="E215" s="979"/>
      <c r="F215" s="144"/>
      <c r="G215" s="144"/>
      <c r="H215" s="980"/>
      <c r="I215" s="980"/>
      <c r="M215" s="980"/>
      <c r="N215" s="980"/>
      <c r="R215" s="980"/>
      <c r="S215" s="980"/>
      <c r="W215" s="980"/>
      <c r="X215" s="980"/>
      <c r="AB215" s="980"/>
      <c r="AC215" s="980"/>
      <c r="AG215" s="980"/>
      <c r="AH215" s="980"/>
      <c r="AL215" s="980"/>
      <c r="AM215" s="980"/>
      <c r="AQ215" s="980"/>
      <c r="AR215" s="980"/>
      <c r="AV215" s="980"/>
      <c r="AW215" s="980"/>
      <c r="BA215" s="980"/>
      <c r="BB215" s="980"/>
      <c r="BF215" s="980"/>
      <c r="BG215" s="980"/>
      <c r="BJ215" s="981"/>
      <c r="BK215" s="980"/>
      <c r="BL215" s="980"/>
      <c r="BM215" s="980"/>
      <c r="BN215" s="980"/>
      <c r="BO215" s="980"/>
      <c r="BP215" s="980"/>
      <c r="BT215" s="111"/>
      <c r="BU215" s="111"/>
      <c r="BV215" s="111"/>
      <c r="BW215" s="111"/>
    </row>
    <row r="216" spans="1:75" s="136" customFormat="1">
      <c r="A216" s="839"/>
      <c r="B216" s="144"/>
      <c r="C216" s="137"/>
      <c r="D216" s="137"/>
      <c r="E216" s="979"/>
      <c r="F216" s="144"/>
      <c r="G216" s="144"/>
      <c r="H216" s="980"/>
      <c r="I216" s="980"/>
      <c r="M216" s="980"/>
      <c r="N216" s="980"/>
      <c r="R216" s="980"/>
      <c r="S216" s="980"/>
      <c r="W216" s="980"/>
      <c r="X216" s="980"/>
      <c r="AB216" s="980"/>
      <c r="AC216" s="980"/>
      <c r="AG216" s="980"/>
      <c r="AH216" s="980"/>
      <c r="AL216" s="980"/>
      <c r="AM216" s="980"/>
      <c r="AQ216" s="980"/>
      <c r="AR216" s="980"/>
      <c r="AV216" s="980"/>
      <c r="AW216" s="980"/>
      <c r="BA216" s="980"/>
      <c r="BB216" s="980"/>
      <c r="BF216" s="980"/>
      <c r="BG216" s="980"/>
      <c r="BJ216" s="981"/>
      <c r="BK216" s="980"/>
      <c r="BL216" s="980"/>
      <c r="BM216" s="980"/>
      <c r="BN216" s="980"/>
      <c r="BO216" s="980"/>
      <c r="BP216" s="980"/>
      <c r="BT216" s="111"/>
      <c r="BU216" s="111"/>
      <c r="BV216" s="111"/>
      <c r="BW216" s="111"/>
    </row>
    <row r="217" spans="1:75" s="136" customFormat="1">
      <c r="A217" s="839"/>
      <c r="B217" s="144"/>
      <c r="C217" s="137"/>
      <c r="D217" s="137"/>
      <c r="E217" s="979"/>
      <c r="F217" s="144"/>
      <c r="G217" s="144"/>
      <c r="H217" s="980"/>
      <c r="I217" s="980"/>
      <c r="M217" s="980"/>
      <c r="N217" s="980"/>
      <c r="R217" s="980"/>
      <c r="S217" s="980"/>
      <c r="W217" s="980"/>
      <c r="X217" s="980"/>
      <c r="AB217" s="980"/>
      <c r="AC217" s="980"/>
      <c r="AG217" s="980"/>
      <c r="AH217" s="980"/>
      <c r="AL217" s="980"/>
      <c r="AM217" s="980"/>
      <c r="AQ217" s="980"/>
      <c r="AR217" s="980"/>
      <c r="AV217" s="980"/>
      <c r="AW217" s="980"/>
      <c r="BA217" s="980"/>
      <c r="BB217" s="980"/>
      <c r="BF217" s="980"/>
      <c r="BG217" s="980"/>
      <c r="BJ217" s="981"/>
      <c r="BK217" s="980"/>
      <c r="BL217" s="980"/>
      <c r="BM217" s="980"/>
      <c r="BN217" s="980"/>
      <c r="BO217" s="980"/>
      <c r="BP217" s="980"/>
      <c r="BT217" s="111"/>
      <c r="BU217" s="111"/>
      <c r="BV217" s="111"/>
      <c r="BW217" s="111"/>
    </row>
    <row r="218" spans="1:75" s="136" customFormat="1">
      <c r="A218" s="839"/>
      <c r="B218" s="144"/>
      <c r="C218" s="137"/>
      <c r="D218" s="137"/>
      <c r="E218" s="979"/>
      <c r="F218" s="144"/>
      <c r="G218" s="144"/>
      <c r="H218" s="980"/>
      <c r="I218" s="980"/>
      <c r="M218" s="980"/>
      <c r="N218" s="980"/>
      <c r="R218" s="980"/>
      <c r="S218" s="980"/>
      <c r="W218" s="980"/>
      <c r="X218" s="980"/>
      <c r="AB218" s="980"/>
      <c r="AC218" s="980"/>
      <c r="AG218" s="980"/>
      <c r="AH218" s="980"/>
      <c r="AL218" s="980"/>
      <c r="AM218" s="980"/>
      <c r="AQ218" s="980"/>
      <c r="AR218" s="980"/>
      <c r="AV218" s="980"/>
      <c r="AW218" s="980"/>
      <c r="BA218" s="980"/>
      <c r="BB218" s="980"/>
      <c r="BF218" s="980"/>
      <c r="BG218" s="980"/>
      <c r="BJ218" s="981"/>
      <c r="BK218" s="980"/>
      <c r="BL218" s="980"/>
      <c r="BM218" s="980"/>
      <c r="BN218" s="980"/>
      <c r="BO218" s="980"/>
      <c r="BP218" s="980"/>
      <c r="BT218" s="111"/>
      <c r="BU218" s="111"/>
      <c r="BV218" s="111"/>
      <c r="BW218" s="111"/>
    </row>
    <row r="219" spans="1:75" s="136" customFormat="1">
      <c r="A219" s="839"/>
      <c r="B219" s="144"/>
      <c r="C219" s="137"/>
      <c r="D219" s="137"/>
      <c r="E219" s="979"/>
      <c r="F219" s="144"/>
      <c r="G219" s="144"/>
      <c r="H219" s="980"/>
      <c r="I219" s="980"/>
      <c r="M219" s="980"/>
      <c r="N219" s="980"/>
      <c r="R219" s="980"/>
      <c r="S219" s="980"/>
      <c r="W219" s="980"/>
      <c r="X219" s="980"/>
      <c r="AB219" s="980"/>
      <c r="AC219" s="980"/>
      <c r="AG219" s="980"/>
      <c r="AH219" s="980"/>
      <c r="AL219" s="980"/>
      <c r="AM219" s="980"/>
      <c r="AQ219" s="980"/>
      <c r="AR219" s="980"/>
      <c r="AV219" s="980"/>
      <c r="AW219" s="980"/>
      <c r="BA219" s="980"/>
      <c r="BB219" s="980"/>
      <c r="BF219" s="980"/>
      <c r="BG219" s="980"/>
      <c r="BJ219" s="981"/>
      <c r="BK219" s="980"/>
      <c r="BL219" s="980"/>
      <c r="BM219" s="980"/>
      <c r="BN219" s="980"/>
      <c r="BO219" s="980"/>
      <c r="BP219" s="980"/>
      <c r="BT219" s="111"/>
      <c r="BU219" s="111"/>
      <c r="BV219" s="111"/>
      <c r="BW219" s="111"/>
    </row>
    <row r="220" spans="1:75" s="136" customFormat="1">
      <c r="A220" s="839"/>
      <c r="B220" s="144"/>
      <c r="C220" s="137"/>
      <c r="D220" s="137"/>
      <c r="E220" s="979"/>
      <c r="F220" s="144"/>
      <c r="G220" s="144"/>
      <c r="H220" s="980"/>
      <c r="I220" s="980"/>
      <c r="M220" s="980"/>
      <c r="N220" s="980"/>
      <c r="R220" s="980"/>
      <c r="S220" s="980"/>
      <c r="W220" s="980"/>
      <c r="X220" s="980"/>
      <c r="AB220" s="980"/>
      <c r="AC220" s="980"/>
      <c r="AG220" s="980"/>
      <c r="AH220" s="980"/>
      <c r="AL220" s="980"/>
      <c r="AM220" s="980"/>
      <c r="AQ220" s="980"/>
      <c r="AR220" s="980"/>
      <c r="AV220" s="980"/>
      <c r="AW220" s="980"/>
      <c r="BA220" s="980"/>
      <c r="BB220" s="980"/>
      <c r="BF220" s="980"/>
      <c r="BG220" s="980"/>
      <c r="BJ220" s="981"/>
      <c r="BK220" s="980"/>
      <c r="BL220" s="980"/>
      <c r="BM220" s="980"/>
      <c r="BN220" s="980"/>
      <c r="BO220" s="980"/>
      <c r="BP220" s="980"/>
      <c r="BT220" s="111"/>
      <c r="BU220" s="111"/>
      <c r="BV220" s="111"/>
      <c r="BW220" s="111"/>
    </row>
    <row r="221" spans="1:75" s="136" customFormat="1">
      <c r="A221" s="839"/>
      <c r="B221" s="144"/>
      <c r="C221" s="137"/>
      <c r="D221" s="137"/>
      <c r="E221" s="979"/>
      <c r="F221" s="144"/>
      <c r="G221" s="144"/>
      <c r="H221" s="980"/>
      <c r="I221" s="980"/>
      <c r="M221" s="980"/>
      <c r="N221" s="980"/>
      <c r="R221" s="980"/>
      <c r="S221" s="980"/>
      <c r="W221" s="980"/>
      <c r="X221" s="980"/>
      <c r="AB221" s="980"/>
      <c r="AC221" s="980"/>
      <c r="AG221" s="980"/>
      <c r="AH221" s="980"/>
      <c r="AL221" s="980"/>
      <c r="AM221" s="980"/>
      <c r="AQ221" s="980"/>
      <c r="AR221" s="980"/>
      <c r="AV221" s="980"/>
      <c r="AW221" s="980"/>
      <c r="BA221" s="980"/>
      <c r="BB221" s="980"/>
      <c r="BF221" s="980"/>
      <c r="BG221" s="980"/>
      <c r="BJ221" s="981"/>
      <c r="BK221" s="980"/>
      <c r="BL221" s="980"/>
      <c r="BM221" s="980"/>
      <c r="BN221" s="980"/>
      <c r="BO221" s="980"/>
      <c r="BP221" s="980"/>
      <c r="BT221" s="111"/>
      <c r="BU221" s="111"/>
      <c r="BV221" s="111"/>
      <c r="BW221" s="111"/>
    </row>
    <row r="222" spans="1:75" s="136" customFormat="1">
      <c r="A222" s="839"/>
      <c r="B222" s="144"/>
      <c r="C222" s="137"/>
      <c r="D222" s="137"/>
      <c r="E222" s="979"/>
      <c r="F222" s="144"/>
      <c r="G222" s="144"/>
      <c r="H222" s="980"/>
      <c r="I222" s="980"/>
      <c r="M222" s="980"/>
      <c r="N222" s="980"/>
      <c r="R222" s="980"/>
      <c r="S222" s="980"/>
      <c r="W222" s="980"/>
      <c r="X222" s="980"/>
      <c r="AB222" s="980"/>
      <c r="AC222" s="980"/>
      <c r="AG222" s="980"/>
      <c r="AH222" s="980"/>
      <c r="AL222" s="980"/>
      <c r="AM222" s="980"/>
      <c r="AQ222" s="980"/>
      <c r="AR222" s="980"/>
      <c r="AV222" s="980"/>
      <c r="AW222" s="980"/>
      <c r="BA222" s="980"/>
      <c r="BB222" s="980"/>
      <c r="BF222" s="980"/>
      <c r="BG222" s="980"/>
      <c r="BJ222" s="981"/>
      <c r="BK222" s="980"/>
      <c r="BL222" s="980"/>
      <c r="BM222" s="980"/>
      <c r="BN222" s="980"/>
      <c r="BO222" s="980"/>
      <c r="BP222" s="980"/>
      <c r="BT222" s="111"/>
      <c r="BU222" s="111"/>
      <c r="BV222" s="111"/>
      <c r="BW222" s="111"/>
    </row>
    <row r="223" spans="1:75" s="136" customFormat="1">
      <c r="A223" s="839"/>
      <c r="B223" s="144"/>
      <c r="C223" s="137"/>
      <c r="D223" s="137"/>
      <c r="E223" s="979"/>
      <c r="F223" s="144"/>
      <c r="G223" s="144"/>
      <c r="H223" s="980"/>
      <c r="I223" s="980"/>
      <c r="M223" s="980"/>
      <c r="N223" s="980"/>
      <c r="R223" s="980"/>
      <c r="S223" s="980"/>
      <c r="W223" s="980"/>
      <c r="X223" s="980"/>
      <c r="AB223" s="980"/>
      <c r="AC223" s="980"/>
      <c r="AG223" s="980"/>
      <c r="AH223" s="980"/>
      <c r="AL223" s="980"/>
      <c r="AM223" s="980"/>
      <c r="AQ223" s="980"/>
      <c r="AR223" s="980"/>
      <c r="AV223" s="980"/>
      <c r="AW223" s="980"/>
      <c r="BA223" s="980"/>
      <c r="BB223" s="980"/>
      <c r="BF223" s="980"/>
      <c r="BG223" s="980"/>
      <c r="BJ223" s="981"/>
      <c r="BK223" s="980"/>
      <c r="BL223" s="980"/>
      <c r="BM223" s="980"/>
      <c r="BN223" s="980"/>
      <c r="BO223" s="980"/>
      <c r="BP223" s="980"/>
      <c r="BT223" s="111"/>
      <c r="BU223" s="111"/>
      <c r="BV223" s="111"/>
      <c r="BW223" s="111"/>
    </row>
    <row r="224" spans="1:75" s="136" customFormat="1">
      <c r="A224" s="839"/>
      <c r="B224" s="144"/>
      <c r="C224" s="137"/>
      <c r="D224" s="137"/>
      <c r="E224" s="979"/>
      <c r="F224" s="144"/>
      <c r="G224" s="144"/>
      <c r="H224" s="980"/>
      <c r="I224" s="980"/>
      <c r="M224" s="980"/>
      <c r="N224" s="980"/>
      <c r="R224" s="980"/>
      <c r="S224" s="980"/>
      <c r="W224" s="980"/>
      <c r="X224" s="980"/>
      <c r="AB224" s="980"/>
      <c r="AC224" s="980"/>
      <c r="AG224" s="980"/>
      <c r="AH224" s="980"/>
      <c r="AL224" s="980"/>
      <c r="AM224" s="980"/>
      <c r="AQ224" s="980"/>
      <c r="AR224" s="980"/>
      <c r="AV224" s="980"/>
      <c r="AW224" s="980"/>
      <c r="BA224" s="980"/>
      <c r="BB224" s="980"/>
      <c r="BF224" s="980"/>
      <c r="BG224" s="980"/>
      <c r="BJ224" s="981"/>
      <c r="BK224" s="980"/>
      <c r="BL224" s="980"/>
      <c r="BM224" s="980"/>
      <c r="BN224" s="980"/>
      <c r="BO224" s="980"/>
      <c r="BP224" s="980"/>
      <c r="BT224" s="111"/>
      <c r="BU224" s="111"/>
      <c r="BV224" s="111"/>
      <c r="BW224" s="111"/>
    </row>
    <row r="225" spans="1:75" s="136" customFormat="1">
      <c r="A225" s="839"/>
      <c r="B225" s="144"/>
      <c r="C225" s="137"/>
      <c r="D225" s="137"/>
      <c r="E225" s="979"/>
      <c r="F225" s="144"/>
      <c r="G225" s="144"/>
      <c r="H225" s="980"/>
      <c r="I225" s="980"/>
      <c r="M225" s="980"/>
      <c r="N225" s="980"/>
      <c r="R225" s="980"/>
      <c r="S225" s="980"/>
      <c r="W225" s="980"/>
      <c r="X225" s="980"/>
      <c r="AB225" s="980"/>
      <c r="AC225" s="980"/>
      <c r="AG225" s="980"/>
      <c r="AH225" s="980"/>
      <c r="AL225" s="980"/>
      <c r="AM225" s="980"/>
      <c r="AQ225" s="980"/>
      <c r="AR225" s="980"/>
      <c r="AV225" s="980"/>
      <c r="AW225" s="980"/>
      <c r="BA225" s="980"/>
      <c r="BB225" s="980"/>
      <c r="BF225" s="980"/>
      <c r="BG225" s="980"/>
      <c r="BJ225" s="981"/>
      <c r="BK225" s="980"/>
      <c r="BL225" s="980"/>
      <c r="BM225" s="980"/>
      <c r="BN225" s="980"/>
      <c r="BO225" s="980"/>
      <c r="BP225" s="980"/>
      <c r="BT225" s="111"/>
      <c r="BU225" s="111"/>
      <c r="BV225" s="111"/>
      <c r="BW225" s="111"/>
    </row>
    <row r="226" spans="1:75" s="136" customFormat="1">
      <c r="A226" s="839"/>
      <c r="B226" s="144"/>
      <c r="C226" s="137"/>
      <c r="D226" s="137"/>
      <c r="E226" s="979"/>
      <c r="F226" s="144"/>
      <c r="G226" s="144"/>
      <c r="H226" s="980"/>
      <c r="I226" s="980"/>
      <c r="M226" s="980"/>
      <c r="N226" s="980"/>
      <c r="R226" s="980"/>
      <c r="S226" s="980"/>
      <c r="W226" s="980"/>
      <c r="X226" s="980"/>
      <c r="AB226" s="980"/>
      <c r="AC226" s="980"/>
      <c r="AG226" s="980"/>
      <c r="AH226" s="980"/>
      <c r="AL226" s="980"/>
      <c r="AM226" s="980"/>
      <c r="AQ226" s="980"/>
      <c r="AR226" s="980"/>
      <c r="AV226" s="980"/>
      <c r="AW226" s="980"/>
      <c r="BA226" s="980"/>
      <c r="BB226" s="980"/>
      <c r="BF226" s="980"/>
      <c r="BG226" s="980"/>
      <c r="BJ226" s="981"/>
      <c r="BK226" s="980"/>
      <c r="BL226" s="980"/>
      <c r="BM226" s="980"/>
      <c r="BN226" s="980"/>
      <c r="BO226" s="980"/>
      <c r="BP226" s="980"/>
      <c r="BT226" s="111"/>
      <c r="BU226" s="111"/>
      <c r="BV226" s="111"/>
      <c r="BW226" s="111"/>
    </row>
    <row r="227" spans="1:75" s="136" customFormat="1">
      <c r="A227" s="839"/>
      <c r="B227" s="144"/>
      <c r="C227" s="137"/>
      <c r="D227" s="137"/>
      <c r="E227" s="979"/>
      <c r="F227" s="144"/>
      <c r="G227" s="144"/>
      <c r="H227" s="980"/>
      <c r="I227" s="980"/>
      <c r="M227" s="980"/>
      <c r="N227" s="980"/>
      <c r="R227" s="980"/>
      <c r="S227" s="980"/>
      <c r="W227" s="980"/>
      <c r="X227" s="980"/>
      <c r="AB227" s="980"/>
      <c r="AC227" s="980"/>
      <c r="AG227" s="980"/>
      <c r="AH227" s="980"/>
      <c r="AL227" s="980"/>
      <c r="AM227" s="980"/>
      <c r="AQ227" s="980"/>
      <c r="AR227" s="980"/>
      <c r="AV227" s="980"/>
      <c r="AW227" s="980"/>
      <c r="BA227" s="980"/>
      <c r="BB227" s="980"/>
      <c r="BF227" s="980"/>
      <c r="BG227" s="980"/>
      <c r="BJ227" s="981"/>
      <c r="BK227" s="980"/>
      <c r="BL227" s="980"/>
      <c r="BM227" s="980"/>
      <c r="BN227" s="980"/>
      <c r="BO227" s="980"/>
      <c r="BP227" s="980"/>
      <c r="BT227" s="111"/>
      <c r="BU227" s="111"/>
      <c r="BV227" s="111"/>
      <c r="BW227" s="111"/>
    </row>
    <row r="228" spans="1:75" s="136" customFormat="1">
      <c r="A228" s="839"/>
      <c r="B228" s="144"/>
      <c r="C228" s="137"/>
      <c r="D228" s="137"/>
      <c r="E228" s="979"/>
      <c r="F228" s="144"/>
      <c r="G228" s="144"/>
      <c r="H228" s="980"/>
      <c r="I228" s="980"/>
      <c r="M228" s="980"/>
      <c r="N228" s="980"/>
      <c r="R228" s="980"/>
      <c r="S228" s="980"/>
      <c r="W228" s="980"/>
      <c r="X228" s="980"/>
      <c r="AB228" s="980"/>
      <c r="AC228" s="980"/>
      <c r="AG228" s="980"/>
      <c r="AH228" s="980"/>
      <c r="AL228" s="980"/>
      <c r="AM228" s="980"/>
      <c r="AQ228" s="980"/>
      <c r="AR228" s="980"/>
      <c r="AV228" s="980"/>
      <c r="AW228" s="980"/>
      <c r="BA228" s="980"/>
      <c r="BB228" s="980"/>
      <c r="BF228" s="980"/>
      <c r="BG228" s="980"/>
      <c r="BJ228" s="981"/>
      <c r="BK228" s="980"/>
      <c r="BL228" s="980"/>
      <c r="BM228" s="980"/>
      <c r="BN228" s="980"/>
      <c r="BO228" s="980"/>
      <c r="BP228" s="980"/>
      <c r="BT228" s="111"/>
      <c r="BU228" s="111"/>
      <c r="BV228" s="111"/>
      <c r="BW228" s="111"/>
    </row>
    <row r="229" spans="1:75" s="136" customFormat="1">
      <c r="A229" s="839"/>
      <c r="B229" s="144"/>
      <c r="C229" s="137"/>
      <c r="D229" s="137"/>
      <c r="E229" s="979"/>
      <c r="F229" s="144"/>
      <c r="G229" s="144"/>
      <c r="H229" s="980"/>
      <c r="I229" s="980"/>
      <c r="M229" s="980"/>
      <c r="N229" s="980"/>
      <c r="R229" s="980"/>
      <c r="S229" s="980"/>
      <c r="W229" s="980"/>
      <c r="X229" s="980"/>
      <c r="AB229" s="980"/>
      <c r="AC229" s="980"/>
      <c r="AG229" s="980"/>
      <c r="AH229" s="980"/>
      <c r="AL229" s="980"/>
      <c r="AM229" s="980"/>
      <c r="AQ229" s="980"/>
      <c r="AR229" s="980"/>
      <c r="AV229" s="980"/>
      <c r="AW229" s="980"/>
      <c r="BA229" s="980"/>
      <c r="BB229" s="980"/>
      <c r="BF229" s="980"/>
      <c r="BG229" s="980"/>
      <c r="BJ229" s="981"/>
      <c r="BK229" s="980"/>
      <c r="BL229" s="980"/>
      <c r="BM229" s="980"/>
      <c r="BN229" s="980"/>
      <c r="BO229" s="980"/>
      <c r="BP229" s="980"/>
      <c r="BT229" s="111"/>
      <c r="BU229" s="111"/>
      <c r="BV229" s="111"/>
      <c r="BW229" s="111"/>
    </row>
    <row r="230" spans="1:75" s="136" customFormat="1">
      <c r="A230" s="839"/>
      <c r="B230" s="144"/>
      <c r="C230" s="137"/>
      <c r="D230" s="137"/>
      <c r="E230" s="979"/>
      <c r="F230" s="144"/>
      <c r="G230" s="144"/>
      <c r="H230" s="980"/>
      <c r="I230" s="980"/>
      <c r="M230" s="980"/>
      <c r="N230" s="980"/>
      <c r="R230" s="980"/>
      <c r="S230" s="980"/>
      <c r="W230" s="980"/>
      <c r="X230" s="980"/>
      <c r="AB230" s="980"/>
      <c r="AC230" s="980"/>
      <c r="AG230" s="980"/>
      <c r="AH230" s="980"/>
      <c r="AL230" s="980"/>
      <c r="AM230" s="980"/>
      <c r="AQ230" s="980"/>
      <c r="AR230" s="980"/>
      <c r="AV230" s="980"/>
      <c r="AW230" s="980"/>
      <c r="BA230" s="980"/>
      <c r="BB230" s="980"/>
      <c r="BF230" s="980"/>
      <c r="BG230" s="980"/>
      <c r="BJ230" s="981"/>
      <c r="BK230" s="980"/>
      <c r="BL230" s="980"/>
      <c r="BM230" s="980"/>
      <c r="BN230" s="980"/>
      <c r="BO230" s="980"/>
      <c r="BP230" s="980"/>
      <c r="BT230" s="111"/>
      <c r="BU230" s="111"/>
      <c r="BV230" s="111"/>
      <c r="BW230" s="111"/>
    </row>
    <row r="231" spans="1:75" s="136" customFormat="1">
      <c r="A231" s="839"/>
      <c r="B231" s="144"/>
      <c r="C231" s="137"/>
      <c r="D231" s="137"/>
      <c r="E231" s="979"/>
      <c r="F231" s="144"/>
      <c r="G231" s="144"/>
      <c r="H231" s="980"/>
      <c r="I231" s="980"/>
      <c r="M231" s="980"/>
      <c r="N231" s="980"/>
      <c r="R231" s="980"/>
      <c r="S231" s="980"/>
      <c r="W231" s="980"/>
      <c r="X231" s="980"/>
      <c r="AB231" s="980"/>
      <c r="AC231" s="980"/>
      <c r="AG231" s="980"/>
      <c r="AH231" s="980"/>
      <c r="AL231" s="980"/>
      <c r="AM231" s="980"/>
      <c r="AQ231" s="980"/>
      <c r="AR231" s="980"/>
      <c r="AV231" s="980"/>
      <c r="AW231" s="980"/>
      <c r="BA231" s="980"/>
      <c r="BB231" s="980"/>
      <c r="BF231" s="980"/>
      <c r="BG231" s="980"/>
      <c r="BJ231" s="981"/>
      <c r="BK231" s="980"/>
      <c r="BL231" s="980"/>
      <c r="BM231" s="980"/>
      <c r="BN231" s="980"/>
      <c r="BO231" s="980"/>
      <c r="BP231" s="980"/>
      <c r="BT231" s="111"/>
      <c r="BU231" s="111"/>
      <c r="BV231" s="111"/>
      <c r="BW231" s="111"/>
    </row>
    <row r="232" spans="1:75" s="136" customFormat="1">
      <c r="A232" s="839"/>
      <c r="B232" s="144"/>
      <c r="C232" s="137"/>
      <c r="D232" s="137"/>
      <c r="E232" s="979"/>
      <c r="F232" s="144"/>
      <c r="G232" s="144"/>
      <c r="H232" s="980"/>
      <c r="I232" s="980"/>
      <c r="M232" s="980"/>
      <c r="N232" s="980"/>
      <c r="R232" s="980"/>
      <c r="S232" s="980"/>
      <c r="W232" s="980"/>
      <c r="X232" s="980"/>
      <c r="AB232" s="980"/>
      <c r="AC232" s="980"/>
      <c r="AG232" s="980"/>
      <c r="AH232" s="980"/>
      <c r="AL232" s="980"/>
      <c r="AM232" s="980"/>
      <c r="AQ232" s="980"/>
      <c r="AR232" s="980"/>
      <c r="AV232" s="980"/>
      <c r="AW232" s="980"/>
      <c r="BA232" s="980"/>
      <c r="BB232" s="980"/>
      <c r="BF232" s="980"/>
      <c r="BG232" s="980"/>
      <c r="BJ232" s="981"/>
      <c r="BK232" s="980"/>
      <c r="BL232" s="980"/>
      <c r="BM232" s="980"/>
      <c r="BN232" s="980"/>
      <c r="BO232" s="980"/>
      <c r="BP232" s="980"/>
      <c r="BT232" s="111"/>
      <c r="BU232" s="111"/>
      <c r="BV232" s="111"/>
      <c r="BW232" s="111"/>
    </row>
    <row r="233" spans="1:75" s="136" customFormat="1">
      <c r="A233" s="839"/>
      <c r="B233" s="144"/>
      <c r="C233" s="137"/>
      <c r="D233" s="137"/>
      <c r="E233" s="979"/>
      <c r="F233" s="144"/>
      <c r="G233" s="144"/>
      <c r="H233" s="980"/>
      <c r="I233" s="980"/>
      <c r="M233" s="980"/>
      <c r="N233" s="980"/>
      <c r="R233" s="980"/>
      <c r="S233" s="980"/>
      <c r="W233" s="980"/>
      <c r="X233" s="980"/>
      <c r="AB233" s="980"/>
      <c r="AC233" s="980"/>
      <c r="AG233" s="980"/>
      <c r="AH233" s="980"/>
      <c r="AL233" s="980"/>
      <c r="AM233" s="980"/>
      <c r="AQ233" s="980"/>
      <c r="AR233" s="980"/>
      <c r="AV233" s="980"/>
      <c r="AW233" s="980"/>
      <c r="BA233" s="980"/>
      <c r="BB233" s="980"/>
      <c r="BF233" s="980"/>
      <c r="BG233" s="980"/>
      <c r="BJ233" s="981"/>
      <c r="BK233" s="980"/>
      <c r="BL233" s="980"/>
      <c r="BM233" s="980"/>
      <c r="BN233" s="980"/>
      <c r="BO233" s="980"/>
      <c r="BP233" s="980"/>
      <c r="BT233" s="111"/>
      <c r="BU233" s="111"/>
      <c r="BV233" s="111"/>
      <c r="BW233" s="111"/>
    </row>
    <row r="234" spans="1:75" s="136" customFormat="1">
      <c r="A234" s="839"/>
      <c r="B234" s="144"/>
      <c r="C234" s="137"/>
      <c r="D234" s="137"/>
      <c r="E234" s="979"/>
      <c r="F234" s="144"/>
      <c r="G234" s="144"/>
      <c r="H234" s="980"/>
      <c r="I234" s="980"/>
      <c r="M234" s="980"/>
      <c r="N234" s="980"/>
      <c r="R234" s="980"/>
      <c r="S234" s="980"/>
      <c r="W234" s="980"/>
      <c r="X234" s="980"/>
      <c r="AB234" s="980"/>
      <c r="AC234" s="980"/>
      <c r="AG234" s="980"/>
      <c r="AH234" s="980"/>
      <c r="AL234" s="980"/>
      <c r="AM234" s="980"/>
      <c r="AQ234" s="980"/>
      <c r="AR234" s="980"/>
      <c r="AV234" s="980"/>
      <c r="AW234" s="980"/>
      <c r="BA234" s="980"/>
      <c r="BB234" s="980"/>
      <c r="BF234" s="980"/>
      <c r="BG234" s="980"/>
      <c r="BJ234" s="981"/>
      <c r="BK234" s="980"/>
      <c r="BL234" s="980"/>
      <c r="BM234" s="980"/>
      <c r="BN234" s="980"/>
      <c r="BO234" s="980"/>
      <c r="BP234" s="980"/>
      <c r="BT234" s="111"/>
      <c r="BU234" s="111"/>
      <c r="BV234" s="111"/>
      <c r="BW234" s="111"/>
    </row>
    <row r="235" spans="1:75" s="136" customFormat="1">
      <c r="A235" s="839"/>
      <c r="B235" s="144"/>
      <c r="C235" s="137"/>
      <c r="D235" s="137"/>
      <c r="E235" s="979"/>
      <c r="F235" s="144"/>
      <c r="G235" s="144"/>
      <c r="H235" s="980"/>
      <c r="I235" s="980"/>
      <c r="M235" s="980"/>
      <c r="N235" s="980"/>
      <c r="R235" s="980"/>
      <c r="S235" s="980"/>
      <c r="W235" s="980"/>
      <c r="X235" s="980"/>
      <c r="AB235" s="980"/>
      <c r="AC235" s="980"/>
      <c r="AG235" s="980"/>
      <c r="AH235" s="980"/>
      <c r="AL235" s="980"/>
      <c r="AM235" s="980"/>
      <c r="AQ235" s="980"/>
      <c r="AR235" s="980"/>
      <c r="AV235" s="980"/>
      <c r="AW235" s="980"/>
      <c r="BA235" s="980"/>
      <c r="BB235" s="980"/>
      <c r="BF235" s="980"/>
      <c r="BG235" s="980"/>
      <c r="BJ235" s="981"/>
      <c r="BK235" s="980"/>
      <c r="BL235" s="980"/>
      <c r="BM235" s="980"/>
      <c r="BN235" s="980"/>
      <c r="BO235" s="980"/>
      <c r="BP235" s="980"/>
      <c r="BT235" s="111"/>
      <c r="BU235" s="111"/>
      <c r="BV235" s="111"/>
      <c r="BW235" s="111"/>
    </row>
    <row r="236" spans="1:75" s="136" customFormat="1">
      <c r="A236" s="839"/>
      <c r="B236" s="144"/>
      <c r="C236" s="137"/>
      <c r="D236" s="137"/>
      <c r="E236" s="979"/>
      <c r="F236" s="144"/>
      <c r="G236" s="144"/>
      <c r="H236" s="980"/>
      <c r="I236" s="980"/>
      <c r="M236" s="980"/>
      <c r="N236" s="980"/>
      <c r="R236" s="980"/>
      <c r="S236" s="980"/>
      <c r="W236" s="980"/>
      <c r="X236" s="980"/>
      <c r="AB236" s="980"/>
      <c r="AC236" s="980"/>
      <c r="AG236" s="980"/>
      <c r="AH236" s="980"/>
      <c r="AL236" s="980"/>
      <c r="AM236" s="980"/>
      <c r="AQ236" s="980"/>
      <c r="AR236" s="980"/>
      <c r="AV236" s="980"/>
      <c r="AW236" s="980"/>
      <c r="BA236" s="980"/>
      <c r="BB236" s="980"/>
      <c r="BF236" s="980"/>
      <c r="BG236" s="980"/>
      <c r="BJ236" s="981"/>
      <c r="BK236" s="980"/>
      <c r="BL236" s="980"/>
      <c r="BM236" s="980"/>
      <c r="BN236" s="980"/>
      <c r="BO236" s="980"/>
      <c r="BP236" s="980"/>
      <c r="BT236" s="111"/>
      <c r="BU236" s="111"/>
      <c r="BV236" s="111"/>
      <c r="BW236" s="111"/>
    </row>
    <row r="237" spans="1:75" s="136" customFormat="1">
      <c r="A237" s="839"/>
      <c r="B237" s="144"/>
      <c r="C237" s="137"/>
      <c r="D237" s="137"/>
      <c r="E237" s="979"/>
      <c r="F237" s="144"/>
      <c r="G237" s="144"/>
      <c r="H237" s="980"/>
      <c r="I237" s="980"/>
      <c r="M237" s="980"/>
      <c r="N237" s="980"/>
      <c r="R237" s="980"/>
      <c r="S237" s="980"/>
      <c r="W237" s="980"/>
      <c r="X237" s="980"/>
      <c r="AB237" s="980"/>
      <c r="AC237" s="980"/>
      <c r="AG237" s="980"/>
      <c r="AH237" s="980"/>
      <c r="AL237" s="980"/>
      <c r="AM237" s="980"/>
      <c r="AQ237" s="980"/>
      <c r="AR237" s="980"/>
      <c r="AV237" s="980"/>
      <c r="AW237" s="980"/>
      <c r="BA237" s="980"/>
      <c r="BB237" s="980"/>
      <c r="BF237" s="980"/>
      <c r="BG237" s="980"/>
      <c r="BJ237" s="981"/>
      <c r="BK237" s="980"/>
      <c r="BL237" s="980"/>
      <c r="BM237" s="980"/>
      <c r="BN237" s="980"/>
      <c r="BO237" s="980"/>
      <c r="BP237" s="980"/>
      <c r="BT237" s="111"/>
      <c r="BU237" s="111"/>
      <c r="BV237" s="111"/>
      <c r="BW237" s="111"/>
    </row>
    <row r="238" spans="1:75" s="136" customFormat="1">
      <c r="A238" s="839"/>
      <c r="B238" s="144"/>
      <c r="C238" s="137"/>
      <c r="D238" s="137"/>
      <c r="E238" s="979"/>
      <c r="F238" s="144"/>
      <c r="G238" s="144"/>
      <c r="H238" s="980"/>
      <c r="I238" s="980"/>
      <c r="M238" s="980"/>
      <c r="N238" s="980"/>
      <c r="R238" s="980"/>
      <c r="S238" s="980"/>
      <c r="W238" s="980"/>
      <c r="X238" s="980"/>
      <c r="AB238" s="980"/>
      <c r="AC238" s="980"/>
      <c r="AG238" s="980"/>
      <c r="AH238" s="980"/>
      <c r="AL238" s="980"/>
      <c r="AM238" s="980"/>
      <c r="AQ238" s="980"/>
      <c r="AR238" s="980"/>
      <c r="AV238" s="980"/>
      <c r="AW238" s="980"/>
      <c r="BA238" s="980"/>
      <c r="BB238" s="980"/>
      <c r="BF238" s="980"/>
      <c r="BG238" s="980"/>
      <c r="BJ238" s="981"/>
      <c r="BK238" s="980"/>
      <c r="BL238" s="980"/>
      <c r="BM238" s="980"/>
      <c r="BN238" s="980"/>
      <c r="BO238" s="980"/>
      <c r="BP238" s="980"/>
      <c r="BT238" s="111"/>
      <c r="BU238" s="111"/>
      <c r="BV238" s="111"/>
      <c r="BW238" s="111"/>
    </row>
    <row r="239" spans="1:75" s="136" customFormat="1">
      <c r="A239" s="839"/>
      <c r="B239" s="144"/>
      <c r="C239" s="137"/>
      <c r="D239" s="137"/>
      <c r="E239" s="979"/>
      <c r="F239" s="144"/>
      <c r="G239" s="144"/>
      <c r="H239" s="980"/>
      <c r="I239" s="980"/>
      <c r="M239" s="980"/>
      <c r="N239" s="980"/>
      <c r="R239" s="980"/>
      <c r="S239" s="980"/>
      <c r="W239" s="980"/>
      <c r="X239" s="980"/>
      <c r="AB239" s="980"/>
      <c r="AC239" s="980"/>
      <c r="AG239" s="980"/>
      <c r="AH239" s="980"/>
      <c r="AL239" s="980"/>
      <c r="AM239" s="980"/>
      <c r="AQ239" s="980"/>
      <c r="AR239" s="980"/>
      <c r="AV239" s="980"/>
      <c r="AW239" s="980"/>
      <c r="BA239" s="980"/>
      <c r="BB239" s="980"/>
      <c r="BF239" s="980"/>
      <c r="BG239" s="980"/>
      <c r="BJ239" s="981"/>
      <c r="BK239" s="980"/>
      <c r="BL239" s="980"/>
      <c r="BM239" s="980"/>
      <c r="BN239" s="980"/>
      <c r="BO239" s="980"/>
      <c r="BP239" s="980"/>
      <c r="BT239" s="111"/>
      <c r="BU239" s="111"/>
      <c r="BV239" s="111"/>
      <c r="BW239" s="111"/>
    </row>
    <row r="240" spans="1:75" s="136" customFormat="1">
      <c r="A240" s="839"/>
      <c r="B240" s="144"/>
      <c r="C240" s="137"/>
      <c r="D240" s="137"/>
      <c r="E240" s="979"/>
      <c r="F240" s="144"/>
      <c r="G240" s="144"/>
      <c r="H240" s="980"/>
      <c r="I240" s="980"/>
      <c r="M240" s="980"/>
      <c r="N240" s="980"/>
      <c r="R240" s="980"/>
      <c r="S240" s="980"/>
      <c r="W240" s="980"/>
      <c r="X240" s="980"/>
      <c r="AB240" s="980"/>
      <c r="AC240" s="980"/>
      <c r="AG240" s="980"/>
      <c r="AH240" s="980"/>
      <c r="AL240" s="980"/>
      <c r="AM240" s="980"/>
      <c r="AQ240" s="980"/>
      <c r="AR240" s="980"/>
      <c r="AV240" s="980"/>
      <c r="AW240" s="980"/>
      <c r="BA240" s="980"/>
      <c r="BB240" s="980"/>
      <c r="BF240" s="980"/>
      <c r="BG240" s="980"/>
      <c r="BJ240" s="981"/>
      <c r="BK240" s="980"/>
      <c r="BL240" s="980"/>
      <c r="BM240" s="980"/>
      <c r="BN240" s="980"/>
      <c r="BO240" s="980"/>
      <c r="BP240" s="980"/>
      <c r="BT240" s="111"/>
      <c r="BU240" s="111"/>
      <c r="BV240" s="111"/>
      <c r="BW240" s="111"/>
    </row>
    <row r="241" spans="1:75" s="136" customFormat="1">
      <c r="A241" s="839"/>
      <c r="B241" s="144"/>
      <c r="C241" s="137"/>
      <c r="D241" s="137"/>
      <c r="E241" s="979"/>
      <c r="F241" s="144"/>
      <c r="G241" s="144"/>
      <c r="H241" s="980"/>
      <c r="I241" s="980"/>
      <c r="M241" s="980"/>
      <c r="N241" s="980"/>
      <c r="R241" s="980"/>
      <c r="S241" s="980"/>
      <c r="W241" s="980"/>
      <c r="X241" s="980"/>
      <c r="AB241" s="980"/>
      <c r="AC241" s="980"/>
      <c r="AG241" s="980"/>
      <c r="AH241" s="980"/>
      <c r="AL241" s="980"/>
      <c r="AM241" s="980"/>
      <c r="AQ241" s="980"/>
      <c r="AR241" s="980"/>
      <c r="AV241" s="980"/>
      <c r="AW241" s="980"/>
      <c r="BA241" s="980"/>
      <c r="BB241" s="980"/>
      <c r="BF241" s="980"/>
      <c r="BG241" s="980"/>
      <c r="BJ241" s="981"/>
      <c r="BK241" s="980"/>
      <c r="BL241" s="980"/>
      <c r="BM241" s="980"/>
      <c r="BN241" s="980"/>
      <c r="BO241" s="980"/>
      <c r="BP241" s="980"/>
      <c r="BT241" s="111"/>
      <c r="BU241" s="111"/>
      <c r="BV241" s="111"/>
      <c r="BW241" s="111"/>
    </row>
    <row r="242" spans="1:75" s="136" customFormat="1">
      <c r="A242" s="839"/>
      <c r="B242" s="144"/>
      <c r="C242" s="137"/>
      <c r="D242" s="137"/>
      <c r="E242" s="979"/>
      <c r="F242" s="144"/>
      <c r="G242" s="144"/>
      <c r="H242" s="980"/>
      <c r="I242" s="980"/>
      <c r="M242" s="980"/>
      <c r="N242" s="980"/>
      <c r="R242" s="980"/>
      <c r="S242" s="980"/>
      <c r="W242" s="980"/>
      <c r="X242" s="980"/>
      <c r="AB242" s="980"/>
      <c r="AC242" s="980"/>
      <c r="AG242" s="980"/>
      <c r="AH242" s="980"/>
      <c r="AL242" s="980"/>
      <c r="AM242" s="980"/>
      <c r="AQ242" s="980"/>
      <c r="AR242" s="980"/>
      <c r="AV242" s="980"/>
      <c r="AW242" s="980"/>
      <c r="BA242" s="980"/>
      <c r="BB242" s="980"/>
      <c r="BF242" s="980"/>
      <c r="BG242" s="980"/>
      <c r="BJ242" s="981"/>
      <c r="BK242" s="980"/>
      <c r="BL242" s="980"/>
      <c r="BM242" s="980"/>
      <c r="BN242" s="980"/>
      <c r="BO242" s="980"/>
      <c r="BP242" s="980"/>
      <c r="BT242" s="111"/>
      <c r="BU242" s="111"/>
      <c r="BV242" s="111"/>
      <c r="BW242" s="111"/>
    </row>
    <row r="243" spans="1:75" s="136" customFormat="1">
      <c r="A243" s="839"/>
      <c r="B243" s="144"/>
      <c r="C243" s="137"/>
      <c r="D243" s="137"/>
      <c r="E243" s="979"/>
      <c r="F243" s="144"/>
      <c r="G243" s="144"/>
      <c r="H243" s="980"/>
      <c r="I243" s="980"/>
      <c r="M243" s="980"/>
      <c r="N243" s="980"/>
      <c r="R243" s="980"/>
      <c r="S243" s="980"/>
      <c r="W243" s="980"/>
      <c r="X243" s="980"/>
      <c r="AB243" s="980"/>
      <c r="AC243" s="980"/>
      <c r="AG243" s="980"/>
      <c r="AH243" s="980"/>
      <c r="AL243" s="980"/>
      <c r="AM243" s="980"/>
      <c r="AQ243" s="980"/>
      <c r="AR243" s="980"/>
      <c r="AV243" s="980"/>
      <c r="AW243" s="980"/>
      <c r="BA243" s="980"/>
      <c r="BB243" s="980"/>
      <c r="BF243" s="980"/>
      <c r="BG243" s="980"/>
      <c r="BJ243" s="981"/>
      <c r="BK243" s="980"/>
      <c r="BL243" s="980"/>
      <c r="BM243" s="980"/>
      <c r="BN243" s="980"/>
      <c r="BO243" s="980"/>
      <c r="BP243" s="980"/>
      <c r="BT243" s="111"/>
      <c r="BU243" s="111"/>
      <c r="BV243" s="111"/>
      <c r="BW243" s="111"/>
    </row>
    <row r="244" spans="1:75" s="136" customFormat="1">
      <c r="A244" s="839"/>
      <c r="B244" s="144"/>
      <c r="C244" s="137"/>
      <c r="D244" s="137"/>
      <c r="E244" s="979"/>
      <c r="F244" s="144"/>
      <c r="G244" s="144"/>
      <c r="H244" s="980"/>
      <c r="I244" s="980"/>
      <c r="M244" s="980"/>
      <c r="N244" s="980"/>
      <c r="R244" s="980"/>
      <c r="S244" s="980"/>
      <c r="W244" s="980"/>
      <c r="X244" s="980"/>
      <c r="AB244" s="980"/>
      <c r="AC244" s="980"/>
      <c r="AG244" s="980"/>
      <c r="AH244" s="980"/>
      <c r="AL244" s="980"/>
      <c r="AM244" s="980"/>
      <c r="AQ244" s="980"/>
      <c r="AR244" s="980"/>
      <c r="AV244" s="980"/>
      <c r="AW244" s="980"/>
      <c r="BA244" s="980"/>
      <c r="BB244" s="980"/>
      <c r="BF244" s="980"/>
      <c r="BG244" s="980"/>
      <c r="BJ244" s="981"/>
      <c r="BK244" s="980"/>
      <c r="BL244" s="980"/>
      <c r="BM244" s="980"/>
      <c r="BN244" s="980"/>
      <c r="BO244" s="980"/>
      <c r="BP244" s="980"/>
      <c r="BT244" s="111"/>
      <c r="BU244" s="111"/>
      <c r="BV244" s="111"/>
      <c r="BW244" s="111"/>
    </row>
    <row r="245" spans="1:75" s="136" customFormat="1">
      <c r="A245" s="839"/>
      <c r="B245" s="144"/>
      <c r="C245" s="137"/>
      <c r="D245" s="137"/>
      <c r="E245" s="979"/>
      <c r="F245" s="144"/>
      <c r="G245" s="144"/>
      <c r="H245" s="980"/>
      <c r="I245" s="980"/>
      <c r="M245" s="980"/>
      <c r="N245" s="980"/>
      <c r="R245" s="980"/>
      <c r="S245" s="980"/>
      <c r="W245" s="980"/>
      <c r="X245" s="980"/>
      <c r="AB245" s="980"/>
      <c r="AC245" s="980"/>
      <c r="AG245" s="980"/>
      <c r="AH245" s="980"/>
      <c r="AL245" s="980"/>
      <c r="AM245" s="980"/>
      <c r="AQ245" s="980"/>
      <c r="AR245" s="980"/>
      <c r="AV245" s="980"/>
      <c r="AW245" s="980"/>
      <c r="BA245" s="980"/>
      <c r="BB245" s="980"/>
      <c r="BF245" s="980"/>
      <c r="BG245" s="980"/>
      <c r="BJ245" s="981"/>
      <c r="BK245" s="980"/>
      <c r="BL245" s="980"/>
      <c r="BM245" s="980"/>
      <c r="BN245" s="980"/>
      <c r="BO245" s="980"/>
      <c r="BP245" s="980"/>
      <c r="BT245" s="111"/>
      <c r="BU245" s="111"/>
      <c r="BV245" s="111"/>
      <c r="BW245" s="111"/>
    </row>
    <row r="246" spans="1:75" s="136" customFormat="1">
      <c r="A246" s="839"/>
      <c r="B246" s="144"/>
      <c r="C246" s="137"/>
      <c r="D246" s="137"/>
      <c r="E246" s="979"/>
      <c r="F246" s="144"/>
      <c r="G246" s="144"/>
      <c r="H246" s="980"/>
      <c r="I246" s="980"/>
      <c r="M246" s="980"/>
      <c r="N246" s="980"/>
      <c r="R246" s="980"/>
      <c r="S246" s="980"/>
      <c r="W246" s="980"/>
      <c r="X246" s="980"/>
      <c r="AB246" s="980"/>
      <c r="AC246" s="980"/>
      <c r="AG246" s="980"/>
      <c r="AH246" s="980"/>
      <c r="AL246" s="980"/>
      <c r="AM246" s="980"/>
      <c r="AQ246" s="980"/>
      <c r="AR246" s="980"/>
      <c r="AV246" s="980"/>
      <c r="AW246" s="980"/>
      <c r="BA246" s="980"/>
      <c r="BB246" s="980"/>
      <c r="BF246" s="980"/>
      <c r="BG246" s="980"/>
      <c r="BJ246" s="981"/>
      <c r="BK246" s="980"/>
      <c r="BL246" s="980"/>
      <c r="BM246" s="980"/>
      <c r="BN246" s="980"/>
      <c r="BO246" s="980"/>
      <c r="BP246" s="980"/>
      <c r="BT246" s="111"/>
      <c r="BU246" s="111"/>
      <c r="BV246" s="111"/>
      <c r="BW246" s="111"/>
    </row>
    <row r="247" spans="1:75" s="136" customFormat="1">
      <c r="A247" s="839"/>
      <c r="B247" s="144"/>
      <c r="C247" s="137"/>
      <c r="D247" s="137"/>
      <c r="E247" s="979"/>
      <c r="F247" s="144"/>
      <c r="G247" s="144"/>
      <c r="H247" s="980"/>
      <c r="I247" s="980"/>
      <c r="M247" s="980"/>
      <c r="N247" s="980"/>
      <c r="R247" s="980"/>
      <c r="S247" s="980"/>
      <c r="W247" s="980"/>
      <c r="X247" s="980"/>
      <c r="AB247" s="980"/>
      <c r="AC247" s="980"/>
      <c r="AG247" s="980"/>
      <c r="AH247" s="980"/>
      <c r="AL247" s="980"/>
      <c r="AM247" s="980"/>
      <c r="AQ247" s="980"/>
      <c r="AR247" s="980"/>
      <c r="AV247" s="980"/>
      <c r="AW247" s="980"/>
      <c r="BA247" s="980"/>
      <c r="BB247" s="980"/>
      <c r="BF247" s="980"/>
      <c r="BG247" s="980"/>
      <c r="BJ247" s="981"/>
      <c r="BK247" s="980"/>
      <c r="BL247" s="980"/>
      <c r="BM247" s="980"/>
      <c r="BN247" s="980"/>
      <c r="BO247" s="980"/>
      <c r="BP247" s="980"/>
      <c r="BT247" s="111"/>
      <c r="BU247" s="111"/>
      <c r="BV247" s="111"/>
      <c r="BW247" s="111"/>
    </row>
    <row r="248" spans="1:75" s="136" customFormat="1">
      <c r="A248" s="839"/>
      <c r="B248" s="144"/>
      <c r="C248" s="137"/>
      <c r="D248" s="137"/>
      <c r="E248" s="979"/>
      <c r="F248" s="144"/>
      <c r="G248" s="144"/>
      <c r="H248" s="980"/>
      <c r="I248" s="980"/>
      <c r="M248" s="980"/>
      <c r="N248" s="980"/>
      <c r="R248" s="980"/>
      <c r="S248" s="980"/>
      <c r="W248" s="980"/>
      <c r="X248" s="980"/>
      <c r="AB248" s="980"/>
      <c r="AC248" s="980"/>
      <c r="AG248" s="980"/>
      <c r="AH248" s="980"/>
      <c r="AL248" s="980"/>
      <c r="AM248" s="980"/>
      <c r="AQ248" s="980"/>
      <c r="AR248" s="980"/>
      <c r="AV248" s="980"/>
      <c r="AW248" s="980"/>
      <c r="BA248" s="980"/>
      <c r="BB248" s="980"/>
      <c r="BF248" s="980"/>
      <c r="BG248" s="980"/>
      <c r="BJ248" s="981"/>
      <c r="BK248" s="980"/>
      <c r="BL248" s="980"/>
      <c r="BM248" s="980"/>
      <c r="BN248" s="980"/>
      <c r="BO248" s="980"/>
      <c r="BP248" s="980"/>
      <c r="BT248" s="111"/>
      <c r="BU248" s="111"/>
      <c r="BV248" s="111"/>
      <c r="BW248" s="111"/>
    </row>
    <row r="249" spans="1:75" s="136" customFormat="1">
      <c r="A249" s="839"/>
      <c r="B249" s="144"/>
      <c r="C249" s="137"/>
      <c r="D249" s="137"/>
      <c r="E249" s="979"/>
      <c r="F249" s="144"/>
      <c r="G249" s="144"/>
      <c r="H249" s="980"/>
      <c r="I249" s="980"/>
      <c r="M249" s="980"/>
      <c r="N249" s="980"/>
      <c r="R249" s="980"/>
      <c r="S249" s="980"/>
      <c r="W249" s="980"/>
      <c r="X249" s="980"/>
      <c r="AB249" s="980"/>
      <c r="AC249" s="980"/>
      <c r="AG249" s="980"/>
      <c r="AH249" s="980"/>
      <c r="AL249" s="980"/>
      <c r="AM249" s="980"/>
      <c r="AQ249" s="980"/>
      <c r="AR249" s="980"/>
      <c r="AV249" s="980"/>
      <c r="AW249" s="980"/>
      <c r="BA249" s="980"/>
      <c r="BB249" s="980"/>
      <c r="BF249" s="980"/>
      <c r="BG249" s="980"/>
      <c r="BJ249" s="981"/>
      <c r="BK249" s="980"/>
      <c r="BL249" s="980"/>
      <c r="BM249" s="980"/>
      <c r="BN249" s="980"/>
      <c r="BO249" s="980"/>
      <c r="BP249" s="980"/>
      <c r="BT249" s="111"/>
      <c r="BU249" s="111"/>
      <c r="BV249" s="111"/>
      <c r="BW249" s="111"/>
    </row>
    <row r="250" spans="1:75" s="136" customFormat="1">
      <c r="A250" s="839"/>
      <c r="B250" s="144"/>
      <c r="C250" s="137"/>
      <c r="D250" s="137"/>
      <c r="E250" s="979"/>
      <c r="F250" s="144"/>
      <c r="G250" s="144"/>
      <c r="H250" s="980"/>
      <c r="I250" s="980"/>
      <c r="M250" s="980"/>
      <c r="N250" s="980"/>
      <c r="R250" s="980"/>
      <c r="S250" s="980"/>
      <c r="W250" s="980"/>
      <c r="X250" s="980"/>
      <c r="AB250" s="980"/>
      <c r="AC250" s="980"/>
      <c r="AG250" s="980"/>
      <c r="AH250" s="980"/>
      <c r="AL250" s="980"/>
      <c r="AM250" s="980"/>
      <c r="AQ250" s="980"/>
      <c r="AR250" s="980"/>
      <c r="AV250" s="980"/>
      <c r="AW250" s="980"/>
      <c r="BA250" s="980"/>
      <c r="BB250" s="980"/>
      <c r="BF250" s="980"/>
      <c r="BG250" s="980"/>
      <c r="BJ250" s="981"/>
      <c r="BK250" s="980"/>
      <c r="BL250" s="980"/>
      <c r="BM250" s="980"/>
      <c r="BN250" s="980"/>
      <c r="BO250" s="980"/>
      <c r="BP250" s="980"/>
      <c r="BT250" s="111"/>
      <c r="BU250" s="111"/>
      <c r="BV250" s="111"/>
      <c r="BW250" s="111"/>
    </row>
    <row r="251" spans="1:75" s="136" customFormat="1">
      <c r="A251" s="839"/>
      <c r="B251" s="144"/>
      <c r="C251" s="137"/>
      <c r="D251" s="137"/>
      <c r="E251" s="979"/>
      <c r="F251" s="144"/>
      <c r="G251" s="144"/>
      <c r="H251" s="980"/>
      <c r="I251" s="980"/>
      <c r="M251" s="980"/>
      <c r="N251" s="980"/>
      <c r="R251" s="980"/>
      <c r="S251" s="980"/>
      <c r="W251" s="980"/>
      <c r="X251" s="980"/>
      <c r="AB251" s="980"/>
      <c r="AC251" s="980"/>
      <c r="AG251" s="980"/>
      <c r="AH251" s="980"/>
      <c r="AL251" s="980"/>
      <c r="AM251" s="980"/>
      <c r="AQ251" s="980"/>
      <c r="AR251" s="980"/>
      <c r="AV251" s="980"/>
      <c r="AW251" s="980"/>
      <c r="BA251" s="980"/>
      <c r="BB251" s="980"/>
      <c r="BF251" s="980"/>
      <c r="BG251" s="980"/>
      <c r="BJ251" s="981"/>
      <c r="BK251" s="980"/>
      <c r="BL251" s="980"/>
      <c r="BM251" s="980"/>
      <c r="BN251" s="980"/>
      <c r="BO251" s="980"/>
      <c r="BP251" s="980"/>
      <c r="BT251" s="111"/>
      <c r="BU251" s="111"/>
      <c r="BV251" s="111"/>
      <c r="BW251" s="111"/>
    </row>
    <row r="252" spans="1:75" s="136" customFormat="1">
      <c r="A252" s="839"/>
      <c r="B252" s="144"/>
      <c r="C252" s="137"/>
      <c r="D252" s="137"/>
      <c r="E252" s="979"/>
      <c r="F252" s="144"/>
      <c r="G252" s="144"/>
      <c r="H252" s="980"/>
      <c r="I252" s="980"/>
      <c r="M252" s="980"/>
      <c r="N252" s="980"/>
      <c r="R252" s="980"/>
      <c r="S252" s="980"/>
      <c r="W252" s="980"/>
      <c r="X252" s="980"/>
      <c r="AB252" s="980"/>
      <c r="AC252" s="980"/>
      <c r="AG252" s="980"/>
      <c r="AH252" s="980"/>
      <c r="AL252" s="980"/>
      <c r="AM252" s="980"/>
      <c r="AQ252" s="980"/>
      <c r="AR252" s="980"/>
      <c r="AV252" s="980"/>
      <c r="AW252" s="980"/>
      <c r="BA252" s="980"/>
      <c r="BB252" s="980"/>
      <c r="BF252" s="980"/>
      <c r="BG252" s="980"/>
      <c r="BJ252" s="981"/>
      <c r="BK252" s="980"/>
      <c r="BL252" s="980"/>
      <c r="BM252" s="980"/>
      <c r="BN252" s="980"/>
      <c r="BO252" s="980"/>
      <c r="BP252" s="980"/>
      <c r="BT252" s="111"/>
      <c r="BU252" s="111"/>
      <c r="BV252" s="111"/>
      <c r="BW252" s="111"/>
    </row>
    <row r="253" spans="1:75" s="136" customFormat="1">
      <c r="A253" s="839"/>
      <c r="B253" s="144"/>
      <c r="C253" s="137"/>
      <c r="D253" s="137"/>
      <c r="E253" s="979"/>
      <c r="F253" s="144"/>
      <c r="G253" s="144"/>
      <c r="H253" s="980"/>
      <c r="I253" s="980"/>
      <c r="M253" s="980"/>
      <c r="N253" s="980"/>
      <c r="R253" s="980"/>
      <c r="S253" s="980"/>
      <c r="W253" s="980"/>
      <c r="X253" s="980"/>
      <c r="AB253" s="980"/>
      <c r="AC253" s="980"/>
      <c r="AG253" s="980"/>
      <c r="AH253" s="980"/>
      <c r="AL253" s="980"/>
      <c r="AM253" s="980"/>
      <c r="AQ253" s="980"/>
      <c r="AR253" s="980"/>
      <c r="AV253" s="980"/>
      <c r="AW253" s="980"/>
      <c r="BA253" s="980"/>
      <c r="BB253" s="980"/>
      <c r="BF253" s="980"/>
      <c r="BG253" s="980"/>
      <c r="BJ253" s="981"/>
      <c r="BK253" s="980"/>
      <c r="BL253" s="980"/>
      <c r="BM253" s="980"/>
      <c r="BN253" s="980"/>
      <c r="BO253" s="980"/>
      <c r="BP253" s="980"/>
      <c r="BT253" s="111"/>
      <c r="BU253" s="111"/>
      <c r="BV253" s="111"/>
      <c r="BW253" s="111"/>
    </row>
  </sheetData>
  <mergeCells count="35">
    <mergeCell ref="A42:F42"/>
    <mergeCell ref="AV4:AX5"/>
    <mergeCell ref="BA4:BC5"/>
    <mergeCell ref="BF4:BH5"/>
    <mergeCell ref="BJ5:BJ6"/>
    <mergeCell ref="AB4:AD5"/>
    <mergeCell ref="AG4:AI5"/>
    <mergeCell ref="AL4:AN5"/>
    <mergeCell ref="AQ4:AS5"/>
    <mergeCell ref="M4:O5"/>
    <mergeCell ref="R4:T5"/>
    <mergeCell ref="W4:Y5"/>
    <mergeCell ref="H4:J5"/>
    <mergeCell ref="AV3:AY3"/>
    <mergeCell ref="BA3:BD3"/>
    <mergeCell ref="BS5:BS6"/>
    <mergeCell ref="A41:F41"/>
    <mergeCell ref="BL5:BM5"/>
    <mergeCell ref="BP5:BR5"/>
    <mergeCell ref="AG3:AJ3"/>
    <mergeCell ref="AL3:AO3"/>
    <mergeCell ref="AB3:AE3"/>
    <mergeCell ref="AQ3:AT3"/>
    <mergeCell ref="A1:BQ1"/>
    <mergeCell ref="A3:A6"/>
    <mergeCell ref="B3:C6"/>
    <mergeCell ref="D3:D6"/>
    <mergeCell ref="E3:E6"/>
    <mergeCell ref="F3:F6"/>
    <mergeCell ref="H3:K3"/>
    <mergeCell ref="M3:P3"/>
    <mergeCell ref="R3:U3"/>
    <mergeCell ref="W3:Z3"/>
    <mergeCell ref="BF3:BI3"/>
    <mergeCell ref="BJ3:BS3"/>
  </mergeCells>
  <conditionalFormatting sqref="BQ43:BR43 BH43:BJ43 BC43:BE43 AX43:AZ43 AS43:AU43 AN43:AP43 AI43:AK43 AD43:AF43 Y43:AA43 T43:V43 O43:Q43 J43:L43 K33:L33 P7:Q7 AY7:AZ7 AJ7:AK7 BI7 BR7 BR14:BR15 BR20 BD7:BE7 K20:L20 U7:V7 AO7:AP7 Z7:AA7 K7:L7 AT7:AU7 AE7:AF7 BR33 P33:Q33 P20:Q20 U33:V33 U20:V20 Z33:AA33 Z20:AA20 AE33:AF33 AE20:AF20 AJ33:AK33 AJ20:AK20 AO33:AP33 AO20:AP20 AT33:AU33 AT20:AU20 AY33:AZ33 AY20:AZ20 BD33:BE33 BD20:BE20 BI33 BI20">
    <cfRule type="cellIs" dxfId="391" priority="389" stopIfTrue="1" operator="equal">
      <formula>"ต้องปรับปรุงเร่งด่วน"</formula>
    </cfRule>
    <cfRule type="cellIs" dxfId="390" priority="390" stopIfTrue="1" operator="equal">
      <formula>"ต้องปรับปรุง"</formula>
    </cfRule>
    <cfRule type="cellIs" dxfId="389" priority="391" stopIfTrue="1" operator="equal">
      <formula>"ต้องปรับปรุงเร่งด่วน"</formula>
    </cfRule>
    <cfRule type="cellIs" dxfId="388" priority="392" stopIfTrue="1" operator="equal">
      <formula>"ต้องปรับปรุงเร่งด่วน"</formula>
    </cfRule>
  </conditionalFormatting>
  <conditionalFormatting sqref="BI14:BI15">
    <cfRule type="cellIs" dxfId="387" priority="385" stopIfTrue="1" operator="equal">
      <formula>"ต้องปรับปรุงเร่งด่วน"</formula>
    </cfRule>
    <cfRule type="cellIs" dxfId="386" priority="386" stopIfTrue="1" operator="equal">
      <formula>"ต้องปรับปรุง"</formula>
    </cfRule>
    <cfRule type="cellIs" dxfId="385" priority="387" stopIfTrue="1" operator="equal">
      <formula>"ต้องปรับปรุงเร่งด่วน"</formula>
    </cfRule>
    <cfRule type="cellIs" dxfId="384" priority="388" stopIfTrue="1" operator="equal">
      <formula>"ต้องปรับปรุงเร่งด่วน"</formula>
    </cfRule>
  </conditionalFormatting>
  <conditionalFormatting sqref="K14:K15">
    <cfRule type="cellIs" dxfId="383" priority="381" stopIfTrue="1" operator="equal">
      <formula>"ต้องปรับปรุงเร่งด่วน"</formula>
    </cfRule>
    <cfRule type="cellIs" dxfId="382" priority="382" stopIfTrue="1" operator="equal">
      <formula>"ต้องปรับปรุง"</formula>
    </cfRule>
    <cfRule type="cellIs" dxfId="381" priority="383" stopIfTrue="1" operator="equal">
      <formula>"ต้องปรับปรุงเร่งด่วน"</formula>
    </cfRule>
    <cfRule type="cellIs" dxfId="380" priority="384" stopIfTrue="1" operator="equal">
      <formula>"ต้องปรับปรุงเร่งด่วน"</formula>
    </cfRule>
  </conditionalFormatting>
  <conditionalFormatting sqref="K8:K13 K16:K19 K21:K32 K34:K39">
    <cfRule type="cellIs" dxfId="379" priority="377" stopIfTrue="1" operator="equal">
      <formula>"ต้องปรับปรุงเร่งด่วน"</formula>
    </cfRule>
    <cfRule type="cellIs" dxfId="378" priority="378" stopIfTrue="1" operator="equal">
      <formula>"ต้องปรับปรุง"</formula>
    </cfRule>
    <cfRule type="cellIs" dxfId="377" priority="379" stopIfTrue="1" operator="equal">
      <formula>"ต้องปรับปรุงเร่งด่วน"</formula>
    </cfRule>
    <cfRule type="cellIs" dxfId="376" priority="380" stopIfTrue="1" operator="equal">
      <formula>"ต้องปรับปรุงเร่งด่วน"</formula>
    </cfRule>
  </conditionalFormatting>
  <conditionalFormatting sqref="P14:P15">
    <cfRule type="cellIs" dxfId="375" priority="373" stopIfTrue="1" operator="equal">
      <formula>"ต้องปรับปรุงเร่งด่วน"</formula>
    </cfRule>
    <cfRule type="cellIs" dxfId="374" priority="374" stopIfTrue="1" operator="equal">
      <formula>"ต้องปรับปรุง"</formula>
    </cfRule>
    <cfRule type="cellIs" dxfId="373" priority="375" stopIfTrue="1" operator="equal">
      <formula>"ต้องปรับปรุงเร่งด่วน"</formula>
    </cfRule>
    <cfRule type="cellIs" dxfId="372" priority="376" stopIfTrue="1" operator="equal">
      <formula>"ต้องปรับปรุงเร่งด่วน"</formula>
    </cfRule>
  </conditionalFormatting>
  <conditionalFormatting sqref="P8:P13 P16:P19 P21:P32 P34:P39">
    <cfRule type="cellIs" dxfId="371" priority="369" stopIfTrue="1" operator="equal">
      <formula>"ต้องปรับปรุงเร่งด่วน"</formula>
    </cfRule>
    <cfRule type="cellIs" dxfId="370" priority="370" stopIfTrue="1" operator="equal">
      <formula>"ต้องปรับปรุง"</formula>
    </cfRule>
    <cfRule type="cellIs" dxfId="369" priority="371" stopIfTrue="1" operator="equal">
      <formula>"ต้องปรับปรุงเร่งด่วน"</formula>
    </cfRule>
    <cfRule type="cellIs" dxfId="368" priority="372" stopIfTrue="1" operator="equal">
      <formula>"ต้องปรับปรุงเร่งด่วน"</formula>
    </cfRule>
  </conditionalFormatting>
  <conditionalFormatting sqref="U14:U15">
    <cfRule type="cellIs" dxfId="367" priority="365" stopIfTrue="1" operator="equal">
      <formula>"ต้องปรับปรุงเร่งด่วน"</formula>
    </cfRule>
    <cfRule type="cellIs" dxfId="366" priority="366" stopIfTrue="1" operator="equal">
      <formula>"ต้องปรับปรุง"</formula>
    </cfRule>
    <cfRule type="cellIs" dxfId="365" priority="367" stopIfTrue="1" operator="equal">
      <formula>"ต้องปรับปรุงเร่งด่วน"</formula>
    </cfRule>
    <cfRule type="cellIs" dxfId="364" priority="368" stopIfTrue="1" operator="equal">
      <formula>"ต้องปรับปรุงเร่งด่วน"</formula>
    </cfRule>
  </conditionalFormatting>
  <conditionalFormatting sqref="U8:U13 U16:U19 U21:U32 U34:U39">
    <cfRule type="cellIs" dxfId="363" priority="361" stopIfTrue="1" operator="equal">
      <formula>"ต้องปรับปรุงเร่งด่วน"</formula>
    </cfRule>
    <cfRule type="cellIs" dxfId="362" priority="362" stopIfTrue="1" operator="equal">
      <formula>"ต้องปรับปรุง"</formula>
    </cfRule>
    <cfRule type="cellIs" dxfId="361" priority="363" stopIfTrue="1" operator="equal">
      <formula>"ต้องปรับปรุงเร่งด่วน"</formula>
    </cfRule>
    <cfRule type="cellIs" dxfId="360" priority="364" stopIfTrue="1" operator="equal">
      <formula>"ต้องปรับปรุงเร่งด่วน"</formula>
    </cfRule>
  </conditionalFormatting>
  <conditionalFormatting sqref="Z14:Z15">
    <cfRule type="cellIs" dxfId="359" priority="357" stopIfTrue="1" operator="equal">
      <formula>"ต้องปรับปรุงเร่งด่วน"</formula>
    </cfRule>
    <cfRule type="cellIs" dxfId="358" priority="358" stopIfTrue="1" operator="equal">
      <formula>"ต้องปรับปรุง"</formula>
    </cfRule>
    <cfRule type="cellIs" dxfId="357" priority="359" stopIfTrue="1" operator="equal">
      <formula>"ต้องปรับปรุงเร่งด่วน"</formula>
    </cfRule>
    <cfRule type="cellIs" dxfId="356" priority="360" stopIfTrue="1" operator="equal">
      <formula>"ต้องปรับปรุงเร่งด่วน"</formula>
    </cfRule>
  </conditionalFormatting>
  <conditionalFormatting sqref="Z8:Z13 Z16:Z19 Z21:Z32 Z34:Z39">
    <cfRule type="cellIs" dxfId="355" priority="353" stopIfTrue="1" operator="equal">
      <formula>"ต้องปรับปรุงเร่งด่วน"</formula>
    </cfRule>
    <cfRule type="cellIs" dxfId="354" priority="354" stopIfTrue="1" operator="equal">
      <formula>"ต้องปรับปรุง"</formula>
    </cfRule>
    <cfRule type="cellIs" dxfId="353" priority="355" stopIfTrue="1" operator="equal">
      <formula>"ต้องปรับปรุงเร่งด่วน"</formula>
    </cfRule>
    <cfRule type="cellIs" dxfId="352" priority="356" stopIfTrue="1" operator="equal">
      <formula>"ต้องปรับปรุงเร่งด่วน"</formula>
    </cfRule>
  </conditionalFormatting>
  <conditionalFormatting sqref="AE14:AE15">
    <cfRule type="cellIs" dxfId="351" priority="349" stopIfTrue="1" operator="equal">
      <formula>"ต้องปรับปรุงเร่งด่วน"</formula>
    </cfRule>
    <cfRule type="cellIs" dxfId="350" priority="350" stopIfTrue="1" operator="equal">
      <formula>"ต้องปรับปรุง"</formula>
    </cfRule>
    <cfRule type="cellIs" dxfId="349" priority="351" stopIfTrue="1" operator="equal">
      <formula>"ต้องปรับปรุงเร่งด่วน"</formula>
    </cfRule>
    <cfRule type="cellIs" dxfId="348" priority="352" stopIfTrue="1" operator="equal">
      <formula>"ต้องปรับปรุงเร่งด่วน"</formula>
    </cfRule>
  </conditionalFormatting>
  <conditionalFormatting sqref="AE8:AE13 AE16:AE19 AE21:AE32 AE34:AE39">
    <cfRule type="cellIs" dxfId="347" priority="345" stopIfTrue="1" operator="equal">
      <formula>"ต้องปรับปรุงเร่งด่วน"</formula>
    </cfRule>
    <cfRule type="cellIs" dxfId="346" priority="346" stopIfTrue="1" operator="equal">
      <formula>"ต้องปรับปรุง"</formula>
    </cfRule>
    <cfRule type="cellIs" dxfId="345" priority="347" stopIfTrue="1" operator="equal">
      <formula>"ต้องปรับปรุงเร่งด่วน"</formula>
    </cfRule>
    <cfRule type="cellIs" dxfId="344" priority="348" stopIfTrue="1" operator="equal">
      <formula>"ต้องปรับปรุงเร่งด่วน"</formula>
    </cfRule>
  </conditionalFormatting>
  <conditionalFormatting sqref="AJ14:AJ15">
    <cfRule type="cellIs" dxfId="343" priority="341" stopIfTrue="1" operator="equal">
      <formula>"ต้องปรับปรุงเร่งด่วน"</formula>
    </cfRule>
    <cfRule type="cellIs" dxfId="342" priority="342" stopIfTrue="1" operator="equal">
      <formula>"ต้องปรับปรุง"</formula>
    </cfRule>
    <cfRule type="cellIs" dxfId="341" priority="343" stopIfTrue="1" operator="equal">
      <formula>"ต้องปรับปรุงเร่งด่วน"</formula>
    </cfRule>
    <cfRule type="cellIs" dxfId="340" priority="344" stopIfTrue="1" operator="equal">
      <formula>"ต้องปรับปรุงเร่งด่วน"</formula>
    </cfRule>
  </conditionalFormatting>
  <conditionalFormatting sqref="AJ8:AJ13 AJ16:AJ19 AJ21:AJ32 AJ34:AJ39">
    <cfRule type="cellIs" dxfId="339" priority="337" stopIfTrue="1" operator="equal">
      <formula>"ต้องปรับปรุงเร่งด่วน"</formula>
    </cfRule>
    <cfRule type="cellIs" dxfId="338" priority="338" stopIfTrue="1" operator="equal">
      <formula>"ต้องปรับปรุง"</formula>
    </cfRule>
    <cfRule type="cellIs" dxfId="337" priority="339" stopIfTrue="1" operator="equal">
      <formula>"ต้องปรับปรุงเร่งด่วน"</formula>
    </cfRule>
    <cfRule type="cellIs" dxfId="336" priority="340" stopIfTrue="1" operator="equal">
      <formula>"ต้องปรับปรุงเร่งด่วน"</formula>
    </cfRule>
  </conditionalFormatting>
  <conditionalFormatting sqref="AO14:AO15">
    <cfRule type="cellIs" dxfId="335" priority="333" stopIfTrue="1" operator="equal">
      <formula>"ต้องปรับปรุงเร่งด่วน"</formula>
    </cfRule>
    <cfRule type="cellIs" dxfId="334" priority="334" stopIfTrue="1" operator="equal">
      <formula>"ต้องปรับปรุง"</formula>
    </cfRule>
    <cfRule type="cellIs" dxfId="333" priority="335" stopIfTrue="1" operator="equal">
      <formula>"ต้องปรับปรุงเร่งด่วน"</formula>
    </cfRule>
    <cfRule type="cellIs" dxfId="332" priority="336" stopIfTrue="1" operator="equal">
      <formula>"ต้องปรับปรุงเร่งด่วน"</formula>
    </cfRule>
  </conditionalFormatting>
  <conditionalFormatting sqref="AO8:AO13 AO16:AO19 AO21:AO32 AO34:AO39">
    <cfRule type="cellIs" dxfId="331" priority="329" stopIfTrue="1" operator="equal">
      <formula>"ต้องปรับปรุงเร่งด่วน"</formula>
    </cfRule>
    <cfRule type="cellIs" dxfId="330" priority="330" stopIfTrue="1" operator="equal">
      <formula>"ต้องปรับปรุง"</formula>
    </cfRule>
    <cfRule type="cellIs" dxfId="329" priority="331" stopIfTrue="1" operator="equal">
      <formula>"ต้องปรับปรุงเร่งด่วน"</formula>
    </cfRule>
    <cfRule type="cellIs" dxfId="328" priority="332" stopIfTrue="1" operator="equal">
      <formula>"ต้องปรับปรุงเร่งด่วน"</formula>
    </cfRule>
  </conditionalFormatting>
  <conditionalFormatting sqref="AT14:AT15">
    <cfRule type="cellIs" dxfId="327" priority="325" stopIfTrue="1" operator="equal">
      <formula>"ต้องปรับปรุงเร่งด่วน"</formula>
    </cfRule>
    <cfRule type="cellIs" dxfId="326" priority="326" stopIfTrue="1" operator="equal">
      <formula>"ต้องปรับปรุง"</formula>
    </cfRule>
    <cfRule type="cellIs" dxfId="325" priority="327" stopIfTrue="1" operator="equal">
      <formula>"ต้องปรับปรุงเร่งด่วน"</formula>
    </cfRule>
    <cfRule type="cellIs" dxfId="324" priority="328" stopIfTrue="1" operator="equal">
      <formula>"ต้องปรับปรุงเร่งด่วน"</formula>
    </cfRule>
  </conditionalFormatting>
  <conditionalFormatting sqref="AT8:AT13 AT16:AT19 AT21:AT32 AT34:AT39">
    <cfRule type="cellIs" dxfId="323" priority="321" stopIfTrue="1" operator="equal">
      <formula>"ต้องปรับปรุงเร่งด่วน"</formula>
    </cfRule>
    <cfRule type="cellIs" dxfId="322" priority="322" stopIfTrue="1" operator="equal">
      <formula>"ต้องปรับปรุง"</formula>
    </cfRule>
    <cfRule type="cellIs" dxfId="321" priority="323" stopIfTrue="1" operator="equal">
      <formula>"ต้องปรับปรุงเร่งด่วน"</formula>
    </cfRule>
    <cfRule type="cellIs" dxfId="320" priority="324" stopIfTrue="1" operator="equal">
      <formula>"ต้องปรับปรุงเร่งด่วน"</formula>
    </cfRule>
  </conditionalFormatting>
  <conditionalFormatting sqref="AY14:AY15">
    <cfRule type="cellIs" dxfId="319" priority="317" stopIfTrue="1" operator="equal">
      <formula>"ต้องปรับปรุงเร่งด่วน"</formula>
    </cfRule>
    <cfRule type="cellIs" dxfId="318" priority="318" stopIfTrue="1" operator="equal">
      <formula>"ต้องปรับปรุง"</formula>
    </cfRule>
    <cfRule type="cellIs" dxfId="317" priority="319" stopIfTrue="1" operator="equal">
      <formula>"ต้องปรับปรุงเร่งด่วน"</formula>
    </cfRule>
    <cfRule type="cellIs" dxfId="316" priority="320" stopIfTrue="1" operator="equal">
      <formula>"ต้องปรับปรุงเร่งด่วน"</formula>
    </cfRule>
  </conditionalFormatting>
  <conditionalFormatting sqref="AY8:AY13 AY16:AY19 AY21:AY32 AY34:AY39">
    <cfRule type="cellIs" dxfId="315" priority="313" stopIfTrue="1" operator="equal">
      <formula>"ต้องปรับปรุงเร่งด่วน"</formula>
    </cfRule>
    <cfRule type="cellIs" dxfId="314" priority="314" stopIfTrue="1" operator="equal">
      <formula>"ต้องปรับปรุง"</formula>
    </cfRule>
    <cfRule type="cellIs" dxfId="313" priority="315" stopIfTrue="1" operator="equal">
      <formula>"ต้องปรับปรุงเร่งด่วน"</formula>
    </cfRule>
    <cfRule type="cellIs" dxfId="312" priority="316" stopIfTrue="1" operator="equal">
      <formula>"ต้องปรับปรุงเร่งด่วน"</formula>
    </cfRule>
  </conditionalFormatting>
  <conditionalFormatting sqref="BD14:BD15">
    <cfRule type="cellIs" dxfId="311" priority="309" stopIfTrue="1" operator="equal">
      <formula>"ต้องปรับปรุงเร่งด่วน"</formula>
    </cfRule>
    <cfRule type="cellIs" dxfId="310" priority="310" stopIfTrue="1" operator="equal">
      <formula>"ต้องปรับปรุง"</formula>
    </cfRule>
    <cfRule type="cellIs" dxfId="309" priority="311" stopIfTrue="1" operator="equal">
      <formula>"ต้องปรับปรุงเร่งด่วน"</formula>
    </cfRule>
    <cfRule type="cellIs" dxfId="308" priority="312" stopIfTrue="1" operator="equal">
      <formula>"ต้องปรับปรุงเร่งด่วน"</formula>
    </cfRule>
  </conditionalFormatting>
  <conditionalFormatting sqref="BD8:BD13 BD16:BD19 BD21:BD32 BD34:BD39">
    <cfRule type="cellIs" dxfId="307" priority="305" stopIfTrue="1" operator="equal">
      <formula>"ต้องปรับปรุงเร่งด่วน"</formula>
    </cfRule>
    <cfRule type="cellIs" dxfId="306" priority="306" stopIfTrue="1" operator="equal">
      <formula>"ต้องปรับปรุง"</formula>
    </cfRule>
    <cfRule type="cellIs" dxfId="305" priority="307" stopIfTrue="1" operator="equal">
      <formula>"ต้องปรับปรุงเร่งด่วน"</formula>
    </cfRule>
    <cfRule type="cellIs" dxfId="304" priority="308" stopIfTrue="1" operator="equal">
      <formula>"ต้องปรับปรุงเร่งด่วน"</formula>
    </cfRule>
  </conditionalFormatting>
  <conditionalFormatting sqref="BI14:BI15">
    <cfRule type="cellIs" dxfId="303" priority="301" stopIfTrue="1" operator="equal">
      <formula>"ต้องปรับปรุงเร่งด่วน"</formula>
    </cfRule>
    <cfRule type="cellIs" dxfId="302" priority="302" stopIfTrue="1" operator="equal">
      <formula>"ต้องปรับปรุง"</formula>
    </cfRule>
    <cfRule type="cellIs" dxfId="301" priority="303" stopIfTrue="1" operator="equal">
      <formula>"ต้องปรับปรุงเร่งด่วน"</formula>
    </cfRule>
    <cfRule type="cellIs" dxfId="300" priority="304" stopIfTrue="1" operator="equal">
      <formula>"ต้องปรับปรุงเร่งด่วน"</formula>
    </cfRule>
  </conditionalFormatting>
  <conditionalFormatting sqref="BI8:BI13 BI16:BI19 BI21:BI32 BI34:BI39">
    <cfRule type="cellIs" dxfId="299" priority="297" stopIfTrue="1" operator="equal">
      <formula>"ต้องปรับปรุงเร่งด่วน"</formula>
    </cfRule>
    <cfRule type="cellIs" dxfId="298" priority="298" stopIfTrue="1" operator="equal">
      <formula>"ต้องปรับปรุง"</formula>
    </cfRule>
    <cfRule type="cellIs" dxfId="297" priority="299" stopIfTrue="1" operator="equal">
      <formula>"ต้องปรับปรุงเร่งด่วน"</formula>
    </cfRule>
    <cfRule type="cellIs" dxfId="296" priority="300" stopIfTrue="1" operator="equal">
      <formula>"ต้องปรับปรุงเร่งด่วน"</formula>
    </cfRule>
  </conditionalFormatting>
  <conditionalFormatting sqref="BR7:BR13 BR16:BR39">
    <cfRule type="cellIs" dxfId="295" priority="293" stopIfTrue="1" operator="equal">
      <formula>"ต้องปรับปรุงเร่งด่วน"</formula>
    </cfRule>
    <cfRule type="cellIs" dxfId="294" priority="294" stopIfTrue="1" operator="equal">
      <formula>"ต้องปรับปรุง"</formula>
    </cfRule>
    <cfRule type="cellIs" dxfId="293" priority="295" stopIfTrue="1" operator="equal">
      <formula>"ต้องปรับปรุงเร่งด่วน"</formula>
    </cfRule>
    <cfRule type="cellIs" dxfId="292" priority="296" stopIfTrue="1" operator="equal">
      <formula>"ต้องปรับปรุงเร่งด่วน"</formula>
    </cfRule>
  </conditionalFormatting>
  <conditionalFormatting sqref="BS8">
    <cfRule type="cellIs" dxfId="291" priority="289" stopIfTrue="1" operator="equal">
      <formula>"ต้องปรับปรุงเร่งด่วน"</formula>
    </cfRule>
    <cfRule type="cellIs" dxfId="290" priority="290" stopIfTrue="1" operator="equal">
      <formula>"ต้องปรับปรุง"</formula>
    </cfRule>
    <cfRule type="cellIs" dxfId="289" priority="291" stopIfTrue="1" operator="equal">
      <formula>"ต้องปรับปรุงเร่งด่วน"</formula>
    </cfRule>
    <cfRule type="cellIs" dxfId="288" priority="292" stopIfTrue="1" operator="equal">
      <formula>"ต้องปรับปรุงเร่งด่วน"</formula>
    </cfRule>
  </conditionalFormatting>
  <conditionalFormatting sqref="BS8">
    <cfRule type="cellIs" dxfId="287" priority="288" stopIfTrue="1" operator="equal">
      <formula>"X"</formula>
    </cfRule>
  </conditionalFormatting>
  <conditionalFormatting sqref="BS7">
    <cfRule type="cellIs" dxfId="286" priority="284" stopIfTrue="1" operator="equal">
      <formula>"ต้องปรับปรุงเร่งด่วน"</formula>
    </cfRule>
    <cfRule type="cellIs" dxfId="285" priority="285" stopIfTrue="1" operator="equal">
      <formula>"ต้องปรับปรุง"</formula>
    </cfRule>
    <cfRule type="cellIs" dxfId="284" priority="286" stopIfTrue="1" operator="equal">
      <formula>"ต้องปรับปรุงเร่งด่วน"</formula>
    </cfRule>
    <cfRule type="cellIs" dxfId="283" priority="287" stopIfTrue="1" operator="equal">
      <formula>"ต้องปรับปรุงเร่งด่วน"</formula>
    </cfRule>
  </conditionalFormatting>
  <conditionalFormatting sqref="BS7">
    <cfRule type="cellIs" dxfId="282" priority="280" stopIfTrue="1" operator="equal">
      <formula>"ต้องปรับปรุงเร่งด่วน"</formula>
    </cfRule>
    <cfRule type="cellIs" dxfId="281" priority="281" stopIfTrue="1" operator="equal">
      <formula>"ต้องปรับปรุง"</formula>
    </cfRule>
    <cfRule type="cellIs" dxfId="280" priority="282" stopIfTrue="1" operator="equal">
      <formula>"ต้องปรับปรุงเร่งด่วน"</formula>
    </cfRule>
    <cfRule type="cellIs" dxfId="279" priority="283" stopIfTrue="1" operator="equal">
      <formula>"ต้องปรับปรุงเร่งด่วน"</formula>
    </cfRule>
  </conditionalFormatting>
  <conditionalFormatting sqref="BS10:BS18">
    <cfRule type="cellIs" dxfId="278" priority="276" stopIfTrue="1" operator="equal">
      <formula>"ต้องปรับปรุงเร่งด่วน"</formula>
    </cfRule>
    <cfRule type="cellIs" dxfId="277" priority="277" stopIfTrue="1" operator="equal">
      <formula>"ต้องปรับปรุง"</formula>
    </cfRule>
    <cfRule type="cellIs" dxfId="276" priority="278" stopIfTrue="1" operator="equal">
      <formula>"ต้องปรับปรุงเร่งด่วน"</formula>
    </cfRule>
    <cfRule type="cellIs" dxfId="275" priority="279" stopIfTrue="1" operator="equal">
      <formula>"ต้องปรับปรุงเร่งด่วน"</formula>
    </cfRule>
  </conditionalFormatting>
  <conditionalFormatting sqref="BS10:BS18">
    <cfRule type="cellIs" dxfId="274" priority="275" stopIfTrue="1" operator="equal">
      <formula>"X"</formula>
    </cfRule>
  </conditionalFormatting>
  <conditionalFormatting sqref="BS8">
    <cfRule type="cellIs" dxfId="273" priority="271" stopIfTrue="1" operator="equal">
      <formula>"ต้องปรับปรุงเร่งด่วน"</formula>
    </cfRule>
    <cfRule type="cellIs" dxfId="272" priority="272" stopIfTrue="1" operator="equal">
      <formula>"ต้องปรับปรุง"</formula>
    </cfRule>
    <cfRule type="cellIs" dxfId="271" priority="273" stopIfTrue="1" operator="equal">
      <formula>"ต้องปรับปรุงเร่งด่วน"</formula>
    </cfRule>
    <cfRule type="cellIs" dxfId="270" priority="274" stopIfTrue="1" operator="equal">
      <formula>"ต้องปรับปรุงเร่งด่วน"</formula>
    </cfRule>
  </conditionalFormatting>
  <conditionalFormatting sqref="BS8">
    <cfRule type="cellIs" dxfId="269" priority="270" stopIfTrue="1" operator="equal">
      <formula>"X"</formula>
    </cfRule>
  </conditionalFormatting>
  <conditionalFormatting sqref="BS10">
    <cfRule type="cellIs" dxfId="268" priority="266" stopIfTrue="1" operator="equal">
      <formula>"ต้องปรับปรุงเร่งด่วน"</formula>
    </cfRule>
    <cfRule type="cellIs" dxfId="267" priority="267" stopIfTrue="1" operator="equal">
      <formula>"ต้องปรับปรุง"</formula>
    </cfRule>
    <cfRule type="cellIs" dxfId="266" priority="268" stopIfTrue="1" operator="equal">
      <formula>"ต้องปรับปรุงเร่งด่วน"</formula>
    </cfRule>
    <cfRule type="cellIs" dxfId="265" priority="269" stopIfTrue="1" operator="equal">
      <formula>"ต้องปรับปรุงเร่งด่วน"</formula>
    </cfRule>
  </conditionalFormatting>
  <conditionalFormatting sqref="BS10">
    <cfRule type="cellIs" dxfId="264" priority="265" stopIfTrue="1" operator="equal">
      <formula>"X"</formula>
    </cfRule>
  </conditionalFormatting>
  <conditionalFormatting sqref="BS10">
    <cfRule type="cellIs" dxfId="263" priority="261" stopIfTrue="1" operator="equal">
      <formula>"ต้องปรับปรุงเร่งด่วน"</formula>
    </cfRule>
    <cfRule type="cellIs" dxfId="262" priority="262" stopIfTrue="1" operator="equal">
      <formula>"ต้องปรับปรุง"</formula>
    </cfRule>
    <cfRule type="cellIs" dxfId="261" priority="263" stopIfTrue="1" operator="equal">
      <formula>"ต้องปรับปรุงเร่งด่วน"</formula>
    </cfRule>
    <cfRule type="cellIs" dxfId="260" priority="264" stopIfTrue="1" operator="equal">
      <formula>"ต้องปรับปรุงเร่งด่วน"</formula>
    </cfRule>
  </conditionalFormatting>
  <conditionalFormatting sqref="BS10">
    <cfRule type="cellIs" dxfId="259" priority="260" stopIfTrue="1" operator="equal">
      <formula>"X"</formula>
    </cfRule>
  </conditionalFormatting>
  <conditionalFormatting sqref="BS12">
    <cfRule type="cellIs" dxfId="258" priority="256" stopIfTrue="1" operator="equal">
      <formula>"ต้องปรับปรุงเร่งด่วน"</formula>
    </cfRule>
    <cfRule type="cellIs" dxfId="257" priority="257" stopIfTrue="1" operator="equal">
      <formula>"ต้องปรับปรุง"</formula>
    </cfRule>
    <cfRule type="cellIs" dxfId="256" priority="258" stopIfTrue="1" operator="equal">
      <formula>"ต้องปรับปรุงเร่งด่วน"</formula>
    </cfRule>
    <cfRule type="cellIs" dxfId="255" priority="259" stopIfTrue="1" operator="equal">
      <formula>"ต้องปรับปรุงเร่งด่วน"</formula>
    </cfRule>
  </conditionalFormatting>
  <conditionalFormatting sqref="BS12">
    <cfRule type="cellIs" dxfId="254" priority="255" stopIfTrue="1" operator="equal">
      <formula>"X"</formula>
    </cfRule>
  </conditionalFormatting>
  <conditionalFormatting sqref="BS12">
    <cfRule type="cellIs" dxfId="253" priority="251" stopIfTrue="1" operator="equal">
      <formula>"ต้องปรับปรุงเร่งด่วน"</formula>
    </cfRule>
    <cfRule type="cellIs" dxfId="252" priority="252" stopIfTrue="1" operator="equal">
      <formula>"ต้องปรับปรุง"</formula>
    </cfRule>
    <cfRule type="cellIs" dxfId="251" priority="253" stopIfTrue="1" operator="equal">
      <formula>"ต้องปรับปรุงเร่งด่วน"</formula>
    </cfRule>
    <cfRule type="cellIs" dxfId="250" priority="254" stopIfTrue="1" operator="equal">
      <formula>"ต้องปรับปรุงเร่งด่วน"</formula>
    </cfRule>
  </conditionalFormatting>
  <conditionalFormatting sqref="BS12">
    <cfRule type="cellIs" dxfId="249" priority="250" stopIfTrue="1" operator="equal">
      <formula>"X"</formula>
    </cfRule>
  </conditionalFormatting>
  <conditionalFormatting sqref="BS16">
    <cfRule type="cellIs" dxfId="248" priority="246" stopIfTrue="1" operator="equal">
      <formula>"ต้องปรับปรุงเร่งด่วน"</formula>
    </cfRule>
    <cfRule type="cellIs" dxfId="247" priority="247" stopIfTrue="1" operator="equal">
      <formula>"ต้องปรับปรุง"</formula>
    </cfRule>
    <cfRule type="cellIs" dxfId="246" priority="248" stopIfTrue="1" operator="equal">
      <formula>"ต้องปรับปรุงเร่งด่วน"</formula>
    </cfRule>
    <cfRule type="cellIs" dxfId="245" priority="249" stopIfTrue="1" operator="equal">
      <formula>"ต้องปรับปรุงเร่งด่วน"</formula>
    </cfRule>
  </conditionalFormatting>
  <conditionalFormatting sqref="BS16">
    <cfRule type="cellIs" dxfId="244" priority="245" stopIfTrue="1" operator="equal">
      <formula>"X"</formula>
    </cfRule>
  </conditionalFormatting>
  <conditionalFormatting sqref="BS16">
    <cfRule type="cellIs" dxfId="243" priority="241" stopIfTrue="1" operator="equal">
      <formula>"ต้องปรับปรุงเร่งด่วน"</formula>
    </cfRule>
    <cfRule type="cellIs" dxfId="242" priority="242" stopIfTrue="1" operator="equal">
      <formula>"ต้องปรับปรุง"</formula>
    </cfRule>
    <cfRule type="cellIs" dxfId="241" priority="243" stopIfTrue="1" operator="equal">
      <formula>"ต้องปรับปรุงเร่งด่วน"</formula>
    </cfRule>
    <cfRule type="cellIs" dxfId="240" priority="244" stopIfTrue="1" operator="equal">
      <formula>"ต้องปรับปรุงเร่งด่วน"</formula>
    </cfRule>
  </conditionalFormatting>
  <conditionalFormatting sqref="BS16">
    <cfRule type="cellIs" dxfId="239" priority="240" stopIfTrue="1" operator="equal">
      <formula>"X"</formula>
    </cfRule>
  </conditionalFormatting>
  <conditionalFormatting sqref="BS18">
    <cfRule type="cellIs" dxfId="238" priority="236" stopIfTrue="1" operator="equal">
      <formula>"ต้องปรับปรุงเร่งด่วน"</formula>
    </cfRule>
    <cfRule type="cellIs" dxfId="237" priority="237" stopIfTrue="1" operator="equal">
      <formula>"ต้องปรับปรุง"</formula>
    </cfRule>
    <cfRule type="cellIs" dxfId="236" priority="238" stopIfTrue="1" operator="equal">
      <formula>"ต้องปรับปรุงเร่งด่วน"</formula>
    </cfRule>
    <cfRule type="cellIs" dxfId="235" priority="239" stopIfTrue="1" operator="equal">
      <formula>"ต้องปรับปรุงเร่งด่วน"</formula>
    </cfRule>
  </conditionalFormatting>
  <conditionalFormatting sqref="BS18">
    <cfRule type="cellIs" dxfId="234" priority="235" stopIfTrue="1" operator="equal">
      <formula>"X"</formula>
    </cfRule>
  </conditionalFormatting>
  <conditionalFormatting sqref="BS18">
    <cfRule type="cellIs" dxfId="233" priority="231" stopIfTrue="1" operator="equal">
      <formula>"ต้องปรับปรุงเร่งด่วน"</formula>
    </cfRule>
    <cfRule type="cellIs" dxfId="232" priority="232" stopIfTrue="1" operator="equal">
      <formula>"ต้องปรับปรุง"</formula>
    </cfRule>
    <cfRule type="cellIs" dxfId="231" priority="233" stopIfTrue="1" operator="equal">
      <formula>"ต้องปรับปรุงเร่งด่วน"</formula>
    </cfRule>
    <cfRule type="cellIs" dxfId="230" priority="234" stopIfTrue="1" operator="equal">
      <formula>"ต้องปรับปรุงเร่งด่วน"</formula>
    </cfRule>
  </conditionalFormatting>
  <conditionalFormatting sqref="BS18">
    <cfRule type="cellIs" dxfId="229" priority="230" stopIfTrue="1" operator="equal">
      <formula>"X"</formula>
    </cfRule>
  </conditionalFormatting>
  <conditionalFormatting sqref="BS20 BS33">
    <cfRule type="cellIs" dxfId="228" priority="226" stopIfTrue="1" operator="equal">
      <formula>"ต้องปรับปรุงเร่งด่วน"</formula>
    </cfRule>
    <cfRule type="cellIs" dxfId="227" priority="227" stopIfTrue="1" operator="equal">
      <formula>"ต้องปรับปรุง"</formula>
    </cfRule>
    <cfRule type="cellIs" dxfId="226" priority="228" stopIfTrue="1" operator="equal">
      <formula>"ต้องปรับปรุงเร่งด่วน"</formula>
    </cfRule>
    <cfRule type="cellIs" dxfId="225" priority="229" stopIfTrue="1" operator="equal">
      <formula>"ต้องปรับปรุงเร่งด่วน"</formula>
    </cfRule>
  </conditionalFormatting>
  <conditionalFormatting sqref="BS20:BS38">
    <cfRule type="cellIs" dxfId="224" priority="222" stopIfTrue="1" operator="equal">
      <formula>"ต้องปรับปรุงเร่งด่วน"</formula>
    </cfRule>
    <cfRule type="cellIs" dxfId="223" priority="223" stopIfTrue="1" operator="equal">
      <formula>"ต้องปรับปรุง"</formula>
    </cfRule>
    <cfRule type="cellIs" dxfId="222" priority="224" stopIfTrue="1" operator="equal">
      <formula>"ต้องปรับปรุงเร่งด่วน"</formula>
    </cfRule>
    <cfRule type="cellIs" dxfId="221" priority="225" stopIfTrue="1" operator="equal">
      <formula>"ต้องปรับปรุงเร่งด่วน"</formula>
    </cfRule>
  </conditionalFormatting>
  <conditionalFormatting sqref="BS20">
    <cfRule type="cellIs" dxfId="220" priority="218" stopIfTrue="1" operator="equal">
      <formula>"ต้องปรับปรุงเร่งด่วน"</formula>
    </cfRule>
    <cfRule type="cellIs" dxfId="219" priority="219" stopIfTrue="1" operator="equal">
      <formula>"ต้องปรับปรุง"</formula>
    </cfRule>
    <cfRule type="cellIs" dxfId="218" priority="220" stopIfTrue="1" operator="equal">
      <formula>"ต้องปรับปรุงเร่งด่วน"</formula>
    </cfRule>
    <cfRule type="cellIs" dxfId="217" priority="221" stopIfTrue="1" operator="equal">
      <formula>"ต้องปรับปรุงเร่งด่วน"</formula>
    </cfRule>
  </conditionalFormatting>
  <conditionalFormatting sqref="BS18:BS20">
    <cfRule type="cellIs" dxfId="216" priority="214" stopIfTrue="1" operator="equal">
      <formula>"ต้องปรับปรุงเร่งด่วน"</formula>
    </cfRule>
    <cfRule type="cellIs" dxfId="215" priority="215" stopIfTrue="1" operator="equal">
      <formula>"ต้องปรับปรุง"</formula>
    </cfRule>
    <cfRule type="cellIs" dxfId="214" priority="216" stopIfTrue="1" operator="equal">
      <formula>"ต้องปรับปรุงเร่งด่วน"</formula>
    </cfRule>
    <cfRule type="cellIs" dxfId="213" priority="217" stopIfTrue="1" operator="equal">
      <formula>"ต้องปรับปรุงเร่งด่วน"</formula>
    </cfRule>
  </conditionalFormatting>
  <conditionalFormatting sqref="BS18">
    <cfRule type="cellIs" dxfId="212" priority="210" stopIfTrue="1" operator="equal">
      <formula>"ต้องปรับปรุงเร่งด่วน"</formula>
    </cfRule>
    <cfRule type="cellIs" dxfId="211" priority="211" stopIfTrue="1" operator="equal">
      <formula>"ต้องปรับปรุง"</formula>
    </cfRule>
    <cfRule type="cellIs" dxfId="210" priority="212" stopIfTrue="1" operator="equal">
      <formula>"ต้องปรับปรุงเร่งด่วน"</formula>
    </cfRule>
    <cfRule type="cellIs" dxfId="209" priority="213" stopIfTrue="1" operator="equal">
      <formula>"ต้องปรับปรุงเร่งด่วน"</formula>
    </cfRule>
  </conditionalFormatting>
  <conditionalFormatting sqref="BS18">
    <cfRule type="cellIs" dxfId="208" priority="209" stopIfTrue="1" operator="equal">
      <formula>"X"</formula>
    </cfRule>
  </conditionalFormatting>
  <conditionalFormatting sqref="BS18">
    <cfRule type="cellIs" dxfId="207" priority="205" stopIfTrue="1" operator="equal">
      <formula>"ต้องปรับปรุงเร่งด่วน"</formula>
    </cfRule>
    <cfRule type="cellIs" dxfId="206" priority="206" stopIfTrue="1" operator="equal">
      <formula>"ต้องปรับปรุง"</formula>
    </cfRule>
    <cfRule type="cellIs" dxfId="205" priority="207" stopIfTrue="1" operator="equal">
      <formula>"ต้องปรับปรุงเร่งด่วน"</formula>
    </cfRule>
    <cfRule type="cellIs" dxfId="204" priority="208" stopIfTrue="1" operator="equal">
      <formula>"ต้องปรับปรุงเร่งด่วน"</formula>
    </cfRule>
  </conditionalFormatting>
  <conditionalFormatting sqref="BS18">
    <cfRule type="cellIs" dxfId="203" priority="204" stopIfTrue="1" operator="equal">
      <formula>"X"</formula>
    </cfRule>
  </conditionalFormatting>
  <conditionalFormatting sqref="BS21">
    <cfRule type="cellIs" dxfId="202" priority="200" stopIfTrue="1" operator="equal">
      <formula>"ต้องปรับปรุงเร่งด่วน"</formula>
    </cfRule>
    <cfRule type="cellIs" dxfId="201" priority="201" stopIfTrue="1" operator="equal">
      <formula>"ต้องปรับปรุง"</formula>
    </cfRule>
    <cfRule type="cellIs" dxfId="200" priority="202" stopIfTrue="1" operator="equal">
      <formula>"ต้องปรับปรุงเร่งด่วน"</formula>
    </cfRule>
    <cfRule type="cellIs" dxfId="199" priority="203" stopIfTrue="1" operator="equal">
      <formula>"ต้องปรับปรุงเร่งด่วน"</formula>
    </cfRule>
  </conditionalFormatting>
  <conditionalFormatting sqref="BS21">
    <cfRule type="cellIs" dxfId="198" priority="199" stopIfTrue="1" operator="equal">
      <formula>"X"</formula>
    </cfRule>
  </conditionalFormatting>
  <conditionalFormatting sqref="BS21">
    <cfRule type="cellIs" dxfId="197" priority="195" stopIfTrue="1" operator="equal">
      <formula>"ต้องปรับปรุงเร่งด่วน"</formula>
    </cfRule>
    <cfRule type="cellIs" dxfId="196" priority="196" stopIfTrue="1" operator="equal">
      <formula>"ต้องปรับปรุง"</formula>
    </cfRule>
    <cfRule type="cellIs" dxfId="195" priority="197" stopIfTrue="1" operator="equal">
      <formula>"ต้องปรับปรุงเร่งด่วน"</formula>
    </cfRule>
    <cfRule type="cellIs" dxfId="194" priority="198" stopIfTrue="1" operator="equal">
      <formula>"ต้องปรับปรุงเร่งด่วน"</formula>
    </cfRule>
  </conditionalFormatting>
  <conditionalFormatting sqref="BS21">
    <cfRule type="cellIs" dxfId="193" priority="194" stopIfTrue="1" operator="equal">
      <formula>"X"</formula>
    </cfRule>
  </conditionalFormatting>
  <conditionalFormatting sqref="BS21">
    <cfRule type="cellIs" dxfId="192" priority="190" stopIfTrue="1" operator="equal">
      <formula>"ต้องปรับปรุงเร่งด่วน"</formula>
    </cfRule>
    <cfRule type="cellIs" dxfId="191" priority="191" stopIfTrue="1" operator="equal">
      <formula>"ต้องปรับปรุง"</formula>
    </cfRule>
    <cfRule type="cellIs" dxfId="190" priority="192" stopIfTrue="1" operator="equal">
      <formula>"ต้องปรับปรุงเร่งด่วน"</formula>
    </cfRule>
    <cfRule type="cellIs" dxfId="189" priority="193" stopIfTrue="1" operator="equal">
      <formula>"ต้องปรับปรุงเร่งด่วน"</formula>
    </cfRule>
  </conditionalFormatting>
  <conditionalFormatting sqref="BS21">
    <cfRule type="cellIs" dxfId="188" priority="189" stopIfTrue="1" operator="equal">
      <formula>"X"</formula>
    </cfRule>
  </conditionalFormatting>
  <conditionalFormatting sqref="BS21">
    <cfRule type="cellIs" dxfId="187" priority="185" stopIfTrue="1" operator="equal">
      <formula>"ต้องปรับปรุงเร่งด่วน"</formula>
    </cfRule>
    <cfRule type="cellIs" dxfId="186" priority="186" stopIfTrue="1" operator="equal">
      <formula>"ต้องปรับปรุง"</formula>
    </cfRule>
    <cfRule type="cellIs" dxfId="185" priority="187" stopIfTrue="1" operator="equal">
      <formula>"ต้องปรับปรุงเร่งด่วน"</formula>
    </cfRule>
    <cfRule type="cellIs" dxfId="184" priority="188" stopIfTrue="1" operator="equal">
      <formula>"ต้องปรับปรุงเร่งด่วน"</formula>
    </cfRule>
  </conditionalFormatting>
  <conditionalFormatting sqref="BS21">
    <cfRule type="cellIs" dxfId="183" priority="181" stopIfTrue="1" operator="equal">
      <formula>"ต้องปรับปรุงเร่งด่วน"</formula>
    </cfRule>
    <cfRule type="cellIs" dxfId="182" priority="182" stopIfTrue="1" operator="equal">
      <formula>"ต้องปรับปรุง"</formula>
    </cfRule>
    <cfRule type="cellIs" dxfId="181" priority="183" stopIfTrue="1" operator="equal">
      <formula>"ต้องปรับปรุงเร่งด่วน"</formula>
    </cfRule>
    <cfRule type="cellIs" dxfId="180" priority="184" stopIfTrue="1" operator="equal">
      <formula>"ต้องปรับปรุงเร่งด่วน"</formula>
    </cfRule>
  </conditionalFormatting>
  <conditionalFormatting sqref="BS21">
    <cfRule type="cellIs" dxfId="179" priority="180" stopIfTrue="1" operator="equal">
      <formula>"X"</formula>
    </cfRule>
  </conditionalFormatting>
  <conditionalFormatting sqref="BS21">
    <cfRule type="cellIs" dxfId="178" priority="176" stopIfTrue="1" operator="equal">
      <formula>"ต้องปรับปรุงเร่งด่วน"</formula>
    </cfRule>
    <cfRule type="cellIs" dxfId="177" priority="177" stopIfTrue="1" operator="equal">
      <formula>"ต้องปรับปรุง"</formula>
    </cfRule>
    <cfRule type="cellIs" dxfId="176" priority="178" stopIfTrue="1" operator="equal">
      <formula>"ต้องปรับปรุงเร่งด่วน"</formula>
    </cfRule>
    <cfRule type="cellIs" dxfId="175" priority="179" stopIfTrue="1" operator="equal">
      <formula>"ต้องปรับปรุงเร่งด่วน"</formula>
    </cfRule>
  </conditionalFormatting>
  <conditionalFormatting sqref="BS21">
    <cfRule type="cellIs" dxfId="174" priority="175" stopIfTrue="1" operator="equal">
      <formula>"X"</formula>
    </cfRule>
  </conditionalFormatting>
  <conditionalFormatting sqref="BS23">
    <cfRule type="cellIs" dxfId="173" priority="171" stopIfTrue="1" operator="equal">
      <formula>"ต้องปรับปรุงเร่งด่วน"</formula>
    </cfRule>
    <cfRule type="cellIs" dxfId="172" priority="172" stopIfTrue="1" operator="equal">
      <formula>"ต้องปรับปรุง"</formula>
    </cfRule>
    <cfRule type="cellIs" dxfId="171" priority="173" stopIfTrue="1" operator="equal">
      <formula>"ต้องปรับปรุงเร่งด่วน"</formula>
    </cfRule>
    <cfRule type="cellIs" dxfId="170" priority="174" stopIfTrue="1" operator="equal">
      <formula>"ต้องปรับปรุงเร่งด่วน"</formula>
    </cfRule>
  </conditionalFormatting>
  <conditionalFormatting sqref="BS23">
    <cfRule type="cellIs" dxfId="169" priority="170" stopIfTrue="1" operator="equal">
      <formula>"X"</formula>
    </cfRule>
  </conditionalFormatting>
  <conditionalFormatting sqref="BS23">
    <cfRule type="cellIs" dxfId="168" priority="166" stopIfTrue="1" operator="equal">
      <formula>"ต้องปรับปรุงเร่งด่วน"</formula>
    </cfRule>
    <cfRule type="cellIs" dxfId="167" priority="167" stopIfTrue="1" operator="equal">
      <formula>"ต้องปรับปรุง"</formula>
    </cfRule>
    <cfRule type="cellIs" dxfId="166" priority="168" stopIfTrue="1" operator="equal">
      <formula>"ต้องปรับปรุงเร่งด่วน"</formula>
    </cfRule>
    <cfRule type="cellIs" dxfId="165" priority="169" stopIfTrue="1" operator="equal">
      <formula>"ต้องปรับปรุงเร่งด่วน"</formula>
    </cfRule>
  </conditionalFormatting>
  <conditionalFormatting sqref="BS23">
    <cfRule type="cellIs" dxfId="164" priority="165" stopIfTrue="1" operator="equal">
      <formula>"X"</formula>
    </cfRule>
  </conditionalFormatting>
  <conditionalFormatting sqref="BS23">
    <cfRule type="cellIs" dxfId="163" priority="161" stopIfTrue="1" operator="equal">
      <formula>"ต้องปรับปรุงเร่งด่วน"</formula>
    </cfRule>
    <cfRule type="cellIs" dxfId="162" priority="162" stopIfTrue="1" operator="equal">
      <formula>"ต้องปรับปรุง"</formula>
    </cfRule>
    <cfRule type="cellIs" dxfId="161" priority="163" stopIfTrue="1" operator="equal">
      <formula>"ต้องปรับปรุงเร่งด่วน"</formula>
    </cfRule>
    <cfRule type="cellIs" dxfId="160" priority="164" stopIfTrue="1" operator="equal">
      <formula>"ต้องปรับปรุงเร่งด่วน"</formula>
    </cfRule>
  </conditionalFormatting>
  <conditionalFormatting sqref="BS23">
    <cfRule type="cellIs" dxfId="159" priority="160" stopIfTrue="1" operator="equal">
      <formula>"X"</formula>
    </cfRule>
  </conditionalFormatting>
  <conditionalFormatting sqref="BS23">
    <cfRule type="cellIs" dxfId="158" priority="156" stopIfTrue="1" operator="equal">
      <formula>"ต้องปรับปรุงเร่งด่วน"</formula>
    </cfRule>
    <cfRule type="cellIs" dxfId="157" priority="157" stopIfTrue="1" operator="equal">
      <formula>"ต้องปรับปรุง"</formula>
    </cfRule>
    <cfRule type="cellIs" dxfId="156" priority="158" stopIfTrue="1" operator="equal">
      <formula>"ต้องปรับปรุงเร่งด่วน"</formula>
    </cfRule>
    <cfRule type="cellIs" dxfId="155" priority="159" stopIfTrue="1" operator="equal">
      <formula>"ต้องปรับปรุงเร่งด่วน"</formula>
    </cfRule>
  </conditionalFormatting>
  <conditionalFormatting sqref="BS23">
    <cfRule type="cellIs" dxfId="154" priority="152" stopIfTrue="1" operator="equal">
      <formula>"ต้องปรับปรุงเร่งด่วน"</formula>
    </cfRule>
    <cfRule type="cellIs" dxfId="153" priority="153" stopIfTrue="1" operator="equal">
      <formula>"ต้องปรับปรุง"</formula>
    </cfRule>
    <cfRule type="cellIs" dxfId="152" priority="154" stopIfTrue="1" operator="equal">
      <formula>"ต้องปรับปรุงเร่งด่วน"</formula>
    </cfRule>
    <cfRule type="cellIs" dxfId="151" priority="155" stopIfTrue="1" operator="equal">
      <formula>"ต้องปรับปรุงเร่งด่วน"</formula>
    </cfRule>
  </conditionalFormatting>
  <conditionalFormatting sqref="BS23">
    <cfRule type="cellIs" dxfId="150" priority="151" stopIfTrue="1" operator="equal">
      <formula>"X"</formula>
    </cfRule>
  </conditionalFormatting>
  <conditionalFormatting sqref="BS23">
    <cfRule type="cellIs" dxfId="149" priority="147" stopIfTrue="1" operator="equal">
      <formula>"ต้องปรับปรุงเร่งด่วน"</formula>
    </cfRule>
    <cfRule type="cellIs" dxfId="148" priority="148" stopIfTrue="1" operator="equal">
      <formula>"ต้องปรับปรุง"</formula>
    </cfRule>
    <cfRule type="cellIs" dxfId="147" priority="149" stopIfTrue="1" operator="equal">
      <formula>"ต้องปรับปรุงเร่งด่วน"</formula>
    </cfRule>
    <cfRule type="cellIs" dxfId="146" priority="150" stopIfTrue="1" operator="equal">
      <formula>"ต้องปรับปรุงเร่งด่วน"</formula>
    </cfRule>
  </conditionalFormatting>
  <conditionalFormatting sqref="BS23">
    <cfRule type="cellIs" dxfId="145" priority="146" stopIfTrue="1" operator="equal">
      <formula>"X"</formula>
    </cfRule>
  </conditionalFormatting>
  <conditionalFormatting sqref="BS25">
    <cfRule type="cellIs" dxfId="144" priority="142" stopIfTrue="1" operator="equal">
      <formula>"ต้องปรับปรุงเร่งด่วน"</formula>
    </cfRule>
    <cfRule type="cellIs" dxfId="143" priority="143" stopIfTrue="1" operator="equal">
      <formula>"ต้องปรับปรุง"</formula>
    </cfRule>
    <cfRule type="cellIs" dxfId="142" priority="144" stopIfTrue="1" operator="equal">
      <formula>"ต้องปรับปรุงเร่งด่วน"</formula>
    </cfRule>
    <cfRule type="cellIs" dxfId="141" priority="145" stopIfTrue="1" operator="equal">
      <formula>"ต้องปรับปรุงเร่งด่วน"</formula>
    </cfRule>
  </conditionalFormatting>
  <conditionalFormatting sqref="BS25">
    <cfRule type="cellIs" dxfId="140" priority="141" stopIfTrue="1" operator="equal">
      <formula>"X"</formula>
    </cfRule>
  </conditionalFormatting>
  <conditionalFormatting sqref="BS25">
    <cfRule type="cellIs" dxfId="139" priority="137" stopIfTrue="1" operator="equal">
      <formula>"ต้องปรับปรุงเร่งด่วน"</formula>
    </cfRule>
    <cfRule type="cellIs" dxfId="138" priority="138" stopIfTrue="1" operator="equal">
      <formula>"ต้องปรับปรุง"</formula>
    </cfRule>
    <cfRule type="cellIs" dxfId="137" priority="139" stopIfTrue="1" operator="equal">
      <formula>"ต้องปรับปรุงเร่งด่วน"</formula>
    </cfRule>
    <cfRule type="cellIs" dxfId="136" priority="140" stopIfTrue="1" operator="equal">
      <formula>"ต้องปรับปรุงเร่งด่วน"</formula>
    </cfRule>
  </conditionalFormatting>
  <conditionalFormatting sqref="BS25">
    <cfRule type="cellIs" dxfId="135" priority="136" stopIfTrue="1" operator="equal">
      <formula>"X"</formula>
    </cfRule>
  </conditionalFormatting>
  <conditionalFormatting sqref="BS25">
    <cfRule type="cellIs" dxfId="134" priority="132" stopIfTrue="1" operator="equal">
      <formula>"ต้องปรับปรุงเร่งด่วน"</formula>
    </cfRule>
    <cfRule type="cellIs" dxfId="133" priority="133" stopIfTrue="1" operator="equal">
      <formula>"ต้องปรับปรุง"</formula>
    </cfRule>
    <cfRule type="cellIs" dxfId="132" priority="134" stopIfTrue="1" operator="equal">
      <formula>"ต้องปรับปรุงเร่งด่วน"</formula>
    </cfRule>
    <cfRule type="cellIs" dxfId="131" priority="135" stopIfTrue="1" operator="equal">
      <formula>"ต้องปรับปรุงเร่งด่วน"</formula>
    </cfRule>
  </conditionalFormatting>
  <conditionalFormatting sqref="BS25">
    <cfRule type="cellIs" dxfId="130" priority="131" stopIfTrue="1" operator="equal">
      <formula>"X"</formula>
    </cfRule>
  </conditionalFormatting>
  <conditionalFormatting sqref="BS25">
    <cfRule type="cellIs" dxfId="129" priority="127" stopIfTrue="1" operator="equal">
      <formula>"ต้องปรับปรุงเร่งด่วน"</formula>
    </cfRule>
    <cfRule type="cellIs" dxfId="128" priority="128" stopIfTrue="1" operator="equal">
      <formula>"ต้องปรับปรุง"</formula>
    </cfRule>
    <cfRule type="cellIs" dxfId="127" priority="129" stopIfTrue="1" operator="equal">
      <formula>"ต้องปรับปรุงเร่งด่วน"</formula>
    </cfRule>
    <cfRule type="cellIs" dxfId="126" priority="130" stopIfTrue="1" operator="equal">
      <formula>"ต้องปรับปรุงเร่งด่วน"</formula>
    </cfRule>
  </conditionalFormatting>
  <conditionalFormatting sqref="BS25">
    <cfRule type="cellIs" dxfId="125" priority="123" stopIfTrue="1" operator="equal">
      <formula>"ต้องปรับปรุงเร่งด่วน"</formula>
    </cfRule>
    <cfRule type="cellIs" dxfId="124" priority="124" stopIfTrue="1" operator="equal">
      <formula>"ต้องปรับปรุง"</formula>
    </cfRule>
    <cfRule type="cellIs" dxfId="123" priority="125" stopIfTrue="1" operator="equal">
      <formula>"ต้องปรับปรุงเร่งด่วน"</formula>
    </cfRule>
    <cfRule type="cellIs" dxfId="122" priority="126" stopIfTrue="1" operator="equal">
      <formula>"ต้องปรับปรุงเร่งด่วน"</formula>
    </cfRule>
  </conditionalFormatting>
  <conditionalFormatting sqref="BS25">
    <cfRule type="cellIs" dxfId="121" priority="122" stopIfTrue="1" operator="equal">
      <formula>"X"</formula>
    </cfRule>
  </conditionalFormatting>
  <conditionalFormatting sqref="BS25">
    <cfRule type="cellIs" dxfId="120" priority="118" stopIfTrue="1" operator="equal">
      <formula>"ต้องปรับปรุงเร่งด่วน"</formula>
    </cfRule>
    <cfRule type="cellIs" dxfId="119" priority="119" stopIfTrue="1" operator="equal">
      <formula>"ต้องปรับปรุง"</formula>
    </cfRule>
    <cfRule type="cellIs" dxfId="118" priority="120" stopIfTrue="1" operator="equal">
      <formula>"ต้องปรับปรุงเร่งด่วน"</formula>
    </cfRule>
    <cfRule type="cellIs" dxfId="117" priority="121" stopIfTrue="1" operator="equal">
      <formula>"ต้องปรับปรุงเร่งด่วน"</formula>
    </cfRule>
  </conditionalFormatting>
  <conditionalFormatting sqref="BS25">
    <cfRule type="cellIs" dxfId="116" priority="117" stopIfTrue="1" operator="equal">
      <formula>"X"</formula>
    </cfRule>
  </conditionalFormatting>
  <conditionalFormatting sqref="BS31">
    <cfRule type="cellIs" dxfId="115" priority="113" stopIfTrue="1" operator="equal">
      <formula>"ต้องปรับปรุงเร่งด่วน"</formula>
    </cfRule>
    <cfRule type="cellIs" dxfId="114" priority="114" stopIfTrue="1" operator="equal">
      <formula>"ต้องปรับปรุง"</formula>
    </cfRule>
    <cfRule type="cellIs" dxfId="113" priority="115" stopIfTrue="1" operator="equal">
      <formula>"ต้องปรับปรุงเร่งด่วน"</formula>
    </cfRule>
    <cfRule type="cellIs" dxfId="112" priority="116" stopIfTrue="1" operator="equal">
      <formula>"ต้องปรับปรุงเร่งด่วน"</formula>
    </cfRule>
  </conditionalFormatting>
  <conditionalFormatting sqref="BS31">
    <cfRule type="cellIs" dxfId="111" priority="112" stopIfTrue="1" operator="equal">
      <formula>"X"</formula>
    </cfRule>
  </conditionalFormatting>
  <conditionalFormatting sqref="BS31">
    <cfRule type="cellIs" dxfId="110" priority="108" stopIfTrue="1" operator="equal">
      <formula>"ต้องปรับปรุงเร่งด่วน"</formula>
    </cfRule>
    <cfRule type="cellIs" dxfId="109" priority="109" stopIfTrue="1" operator="equal">
      <formula>"ต้องปรับปรุง"</formula>
    </cfRule>
    <cfRule type="cellIs" dxfId="108" priority="110" stopIfTrue="1" operator="equal">
      <formula>"ต้องปรับปรุงเร่งด่วน"</formula>
    </cfRule>
    <cfRule type="cellIs" dxfId="107" priority="111" stopIfTrue="1" operator="equal">
      <formula>"ต้องปรับปรุงเร่งด่วน"</formula>
    </cfRule>
  </conditionalFormatting>
  <conditionalFormatting sqref="BS31">
    <cfRule type="cellIs" dxfId="106" priority="107" stopIfTrue="1" operator="equal">
      <formula>"X"</formula>
    </cfRule>
  </conditionalFormatting>
  <conditionalFormatting sqref="BS31">
    <cfRule type="cellIs" dxfId="105" priority="103" stopIfTrue="1" operator="equal">
      <formula>"ต้องปรับปรุงเร่งด่วน"</formula>
    </cfRule>
    <cfRule type="cellIs" dxfId="104" priority="104" stopIfTrue="1" operator="equal">
      <formula>"ต้องปรับปรุง"</formula>
    </cfRule>
    <cfRule type="cellIs" dxfId="103" priority="105" stopIfTrue="1" operator="equal">
      <formula>"ต้องปรับปรุงเร่งด่วน"</formula>
    </cfRule>
    <cfRule type="cellIs" dxfId="102" priority="106" stopIfTrue="1" operator="equal">
      <formula>"ต้องปรับปรุงเร่งด่วน"</formula>
    </cfRule>
  </conditionalFormatting>
  <conditionalFormatting sqref="BS31">
    <cfRule type="cellIs" dxfId="101" priority="102" stopIfTrue="1" operator="equal">
      <formula>"X"</formula>
    </cfRule>
  </conditionalFormatting>
  <conditionalFormatting sqref="BS31">
    <cfRule type="cellIs" dxfId="100" priority="98" stopIfTrue="1" operator="equal">
      <formula>"ต้องปรับปรุงเร่งด่วน"</formula>
    </cfRule>
    <cfRule type="cellIs" dxfId="99" priority="99" stopIfTrue="1" operator="equal">
      <formula>"ต้องปรับปรุง"</formula>
    </cfRule>
    <cfRule type="cellIs" dxfId="98" priority="100" stopIfTrue="1" operator="equal">
      <formula>"ต้องปรับปรุงเร่งด่วน"</formula>
    </cfRule>
    <cfRule type="cellIs" dxfId="97" priority="101" stopIfTrue="1" operator="equal">
      <formula>"ต้องปรับปรุงเร่งด่วน"</formula>
    </cfRule>
  </conditionalFormatting>
  <conditionalFormatting sqref="BS31">
    <cfRule type="cellIs" dxfId="96" priority="94" stopIfTrue="1" operator="equal">
      <formula>"ต้องปรับปรุงเร่งด่วน"</formula>
    </cfRule>
    <cfRule type="cellIs" dxfId="95" priority="95" stopIfTrue="1" operator="equal">
      <formula>"ต้องปรับปรุง"</formula>
    </cfRule>
    <cfRule type="cellIs" dxfId="94" priority="96" stopIfTrue="1" operator="equal">
      <formula>"ต้องปรับปรุงเร่งด่วน"</formula>
    </cfRule>
    <cfRule type="cellIs" dxfId="93" priority="97" stopIfTrue="1" operator="equal">
      <formula>"ต้องปรับปรุงเร่งด่วน"</formula>
    </cfRule>
  </conditionalFormatting>
  <conditionalFormatting sqref="BS31">
    <cfRule type="cellIs" dxfId="92" priority="93" stopIfTrue="1" operator="equal">
      <formula>"X"</formula>
    </cfRule>
  </conditionalFormatting>
  <conditionalFormatting sqref="BS31">
    <cfRule type="cellIs" dxfId="91" priority="89" stopIfTrue="1" operator="equal">
      <formula>"ต้องปรับปรุงเร่งด่วน"</formula>
    </cfRule>
    <cfRule type="cellIs" dxfId="90" priority="90" stopIfTrue="1" operator="equal">
      <formula>"ต้องปรับปรุง"</formula>
    </cfRule>
    <cfRule type="cellIs" dxfId="89" priority="91" stopIfTrue="1" operator="equal">
      <formula>"ต้องปรับปรุงเร่งด่วน"</formula>
    </cfRule>
    <cfRule type="cellIs" dxfId="88" priority="92" stopIfTrue="1" operator="equal">
      <formula>"ต้องปรับปรุงเร่งด่วน"</formula>
    </cfRule>
  </conditionalFormatting>
  <conditionalFormatting sqref="BS31">
    <cfRule type="cellIs" dxfId="87" priority="88" stopIfTrue="1" operator="equal">
      <formula>"X"</formula>
    </cfRule>
  </conditionalFormatting>
  <conditionalFormatting sqref="BS34">
    <cfRule type="cellIs" dxfId="86" priority="84" stopIfTrue="1" operator="equal">
      <formula>"ต้องปรับปรุงเร่งด่วน"</formula>
    </cfRule>
    <cfRule type="cellIs" dxfId="85" priority="85" stopIfTrue="1" operator="equal">
      <formula>"ต้องปรับปรุง"</formula>
    </cfRule>
    <cfRule type="cellIs" dxfId="84" priority="86" stopIfTrue="1" operator="equal">
      <formula>"ต้องปรับปรุงเร่งด่วน"</formula>
    </cfRule>
    <cfRule type="cellIs" dxfId="83" priority="87" stopIfTrue="1" operator="equal">
      <formula>"ต้องปรับปรุงเร่งด่วน"</formula>
    </cfRule>
  </conditionalFormatting>
  <conditionalFormatting sqref="BS34">
    <cfRule type="cellIs" dxfId="82" priority="83" stopIfTrue="1" operator="equal">
      <formula>"X"</formula>
    </cfRule>
  </conditionalFormatting>
  <conditionalFormatting sqref="BS34">
    <cfRule type="cellIs" dxfId="81" priority="79" stopIfTrue="1" operator="equal">
      <formula>"ต้องปรับปรุงเร่งด่วน"</formula>
    </cfRule>
    <cfRule type="cellIs" dxfId="80" priority="80" stopIfTrue="1" operator="equal">
      <formula>"ต้องปรับปรุง"</formula>
    </cfRule>
    <cfRule type="cellIs" dxfId="79" priority="81" stopIfTrue="1" operator="equal">
      <formula>"ต้องปรับปรุงเร่งด่วน"</formula>
    </cfRule>
    <cfRule type="cellIs" dxfId="78" priority="82" stopIfTrue="1" operator="equal">
      <formula>"ต้องปรับปรุงเร่งด่วน"</formula>
    </cfRule>
  </conditionalFormatting>
  <conditionalFormatting sqref="BS34">
    <cfRule type="cellIs" dxfId="77" priority="78" stopIfTrue="1" operator="equal">
      <formula>"X"</formula>
    </cfRule>
  </conditionalFormatting>
  <conditionalFormatting sqref="BS34">
    <cfRule type="cellIs" dxfId="76" priority="74" stopIfTrue="1" operator="equal">
      <formula>"ต้องปรับปรุงเร่งด่วน"</formula>
    </cfRule>
    <cfRule type="cellIs" dxfId="75" priority="75" stopIfTrue="1" operator="equal">
      <formula>"ต้องปรับปรุง"</formula>
    </cfRule>
    <cfRule type="cellIs" dxfId="74" priority="76" stopIfTrue="1" operator="equal">
      <formula>"ต้องปรับปรุงเร่งด่วน"</formula>
    </cfRule>
    <cfRule type="cellIs" dxfId="73" priority="77" stopIfTrue="1" operator="equal">
      <formula>"ต้องปรับปรุงเร่งด่วน"</formula>
    </cfRule>
  </conditionalFormatting>
  <conditionalFormatting sqref="BS34">
    <cfRule type="cellIs" dxfId="72" priority="73" stopIfTrue="1" operator="equal">
      <formula>"X"</formula>
    </cfRule>
  </conditionalFormatting>
  <conditionalFormatting sqref="BS34">
    <cfRule type="cellIs" dxfId="71" priority="69" stopIfTrue="1" operator="equal">
      <formula>"ต้องปรับปรุงเร่งด่วน"</formula>
    </cfRule>
    <cfRule type="cellIs" dxfId="70" priority="70" stopIfTrue="1" operator="equal">
      <formula>"ต้องปรับปรุง"</formula>
    </cfRule>
    <cfRule type="cellIs" dxfId="69" priority="71" stopIfTrue="1" operator="equal">
      <formula>"ต้องปรับปรุงเร่งด่วน"</formula>
    </cfRule>
    <cfRule type="cellIs" dxfId="68" priority="72" stopIfTrue="1" operator="equal">
      <formula>"ต้องปรับปรุงเร่งด่วน"</formula>
    </cfRule>
  </conditionalFormatting>
  <conditionalFormatting sqref="BS34">
    <cfRule type="cellIs" dxfId="67" priority="65" stopIfTrue="1" operator="equal">
      <formula>"ต้องปรับปรุงเร่งด่วน"</formula>
    </cfRule>
    <cfRule type="cellIs" dxfId="66" priority="66" stopIfTrue="1" operator="equal">
      <formula>"ต้องปรับปรุง"</formula>
    </cfRule>
    <cfRule type="cellIs" dxfId="65" priority="67" stopIfTrue="1" operator="equal">
      <formula>"ต้องปรับปรุงเร่งด่วน"</formula>
    </cfRule>
    <cfRule type="cellIs" dxfId="64" priority="68" stopIfTrue="1" operator="equal">
      <formula>"ต้องปรับปรุงเร่งด่วน"</formula>
    </cfRule>
  </conditionalFormatting>
  <conditionalFormatting sqref="BS34">
    <cfRule type="cellIs" dxfId="63" priority="64" stopIfTrue="1" operator="equal">
      <formula>"X"</formula>
    </cfRule>
  </conditionalFormatting>
  <conditionalFormatting sqref="BS34">
    <cfRule type="cellIs" dxfId="62" priority="60" stopIfTrue="1" operator="equal">
      <formula>"ต้องปรับปรุงเร่งด่วน"</formula>
    </cfRule>
    <cfRule type="cellIs" dxfId="61" priority="61" stopIfTrue="1" operator="equal">
      <formula>"ต้องปรับปรุง"</formula>
    </cfRule>
    <cfRule type="cellIs" dxfId="60" priority="62" stopIfTrue="1" operator="equal">
      <formula>"ต้องปรับปรุงเร่งด่วน"</formula>
    </cfRule>
    <cfRule type="cellIs" dxfId="59" priority="63" stopIfTrue="1" operator="equal">
      <formula>"ต้องปรับปรุงเร่งด่วน"</formula>
    </cfRule>
  </conditionalFormatting>
  <conditionalFormatting sqref="BS34">
    <cfRule type="cellIs" dxfId="58" priority="59" stopIfTrue="1" operator="equal">
      <formula>"X"</formula>
    </cfRule>
  </conditionalFormatting>
  <conditionalFormatting sqref="BS36">
    <cfRule type="cellIs" dxfId="57" priority="55" stopIfTrue="1" operator="equal">
      <formula>"ต้องปรับปรุงเร่งด่วน"</formula>
    </cfRule>
    <cfRule type="cellIs" dxfId="56" priority="56" stopIfTrue="1" operator="equal">
      <formula>"ต้องปรับปรุง"</formula>
    </cfRule>
    <cfRule type="cellIs" dxfId="55" priority="57" stopIfTrue="1" operator="equal">
      <formula>"ต้องปรับปรุงเร่งด่วน"</formula>
    </cfRule>
    <cfRule type="cellIs" dxfId="54" priority="58" stopIfTrue="1" operator="equal">
      <formula>"ต้องปรับปรุงเร่งด่วน"</formula>
    </cfRule>
  </conditionalFormatting>
  <conditionalFormatting sqref="BS36">
    <cfRule type="cellIs" dxfId="53" priority="54" stopIfTrue="1" operator="equal">
      <formula>"X"</formula>
    </cfRule>
  </conditionalFormatting>
  <conditionalFormatting sqref="BS36">
    <cfRule type="cellIs" dxfId="52" priority="50" stopIfTrue="1" operator="equal">
      <formula>"ต้องปรับปรุงเร่งด่วน"</formula>
    </cfRule>
    <cfRule type="cellIs" dxfId="51" priority="51" stopIfTrue="1" operator="equal">
      <formula>"ต้องปรับปรุง"</formula>
    </cfRule>
    <cfRule type="cellIs" dxfId="50" priority="52" stopIfTrue="1" operator="equal">
      <formula>"ต้องปรับปรุงเร่งด่วน"</formula>
    </cfRule>
    <cfRule type="cellIs" dxfId="49" priority="53" stopIfTrue="1" operator="equal">
      <formula>"ต้องปรับปรุงเร่งด่วน"</formula>
    </cfRule>
  </conditionalFormatting>
  <conditionalFormatting sqref="BS36">
    <cfRule type="cellIs" dxfId="48" priority="49" stopIfTrue="1" operator="equal">
      <formula>"X"</formula>
    </cfRule>
  </conditionalFormatting>
  <conditionalFormatting sqref="BS36">
    <cfRule type="cellIs" dxfId="47" priority="45" stopIfTrue="1" operator="equal">
      <formula>"ต้องปรับปรุงเร่งด่วน"</formula>
    </cfRule>
    <cfRule type="cellIs" dxfId="46" priority="46" stopIfTrue="1" operator="equal">
      <formula>"ต้องปรับปรุง"</formula>
    </cfRule>
    <cfRule type="cellIs" dxfId="45" priority="47" stopIfTrue="1" operator="equal">
      <formula>"ต้องปรับปรุงเร่งด่วน"</formula>
    </cfRule>
    <cfRule type="cellIs" dxfId="44" priority="48" stopIfTrue="1" operator="equal">
      <formula>"ต้องปรับปรุงเร่งด่วน"</formula>
    </cfRule>
  </conditionalFormatting>
  <conditionalFormatting sqref="BS36">
    <cfRule type="cellIs" dxfId="43" priority="44" stopIfTrue="1" operator="equal">
      <formula>"X"</formula>
    </cfRule>
  </conditionalFormatting>
  <conditionalFormatting sqref="BS36">
    <cfRule type="cellIs" dxfId="42" priority="40" stopIfTrue="1" operator="equal">
      <formula>"ต้องปรับปรุงเร่งด่วน"</formula>
    </cfRule>
    <cfRule type="cellIs" dxfId="41" priority="41" stopIfTrue="1" operator="equal">
      <formula>"ต้องปรับปรุง"</formula>
    </cfRule>
    <cfRule type="cellIs" dxfId="40" priority="42" stopIfTrue="1" operator="equal">
      <formula>"ต้องปรับปรุงเร่งด่วน"</formula>
    </cfRule>
    <cfRule type="cellIs" dxfId="39" priority="43" stopIfTrue="1" operator="equal">
      <formula>"ต้องปรับปรุงเร่งด่วน"</formula>
    </cfRule>
  </conditionalFormatting>
  <conditionalFormatting sqref="BS36">
    <cfRule type="cellIs" dxfId="38" priority="36" stopIfTrue="1" operator="equal">
      <formula>"ต้องปรับปรุงเร่งด่วน"</formula>
    </cfRule>
    <cfRule type="cellIs" dxfId="37" priority="37" stopIfTrue="1" operator="equal">
      <formula>"ต้องปรับปรุง"</formula>
    </cfRule>
    <cfRule type="cellIs" dxfId="36" priority="38" stopIfTrue="1" operator="equal">
      <formula>"ต้องปรับปรุงเร่งด่วน"</formula>
    </cfRule>
    <cfRule type="cellIs" dxfId="35" priority="39" stopIfTrue="1" operator="equal">
      <formula>"ต้องปรับปรุงเร่งด่วน"</formula>
    </cfRule>
  </conditionalFormatting>
  <conditionalFormatting sqref="BS36">
    <cfRule type="cellIs" dxfId="34" priority="35" stopIfTrue="1" operator="equal">
      <formula>"X"</formula>
    </cfRule>
  </conditionalFormatting>
  <conditionalFormatting sqref="BS36">
    <cfRule type="cellIs" dxfId="33" priority="31" stopIfTrue="1" operator="equal">
      <formula>"ต้องปรับปรุงเร่งด่วน"</formula>
    </cfRule>
    <cfRule type="cellIs" dxfId="32" priority="32" stopIfTrue="1" operator="equal">
      <formula>"ต้องปรับปรุง"</formula>
    </cfRule>
    <cfRule type="cellIs" dxfId="31" priority="33" stopIfTrue="1" operator="equal">
      <formula>"ต้องปรับปรุงเร่งด่วน"</formula>
    </cfRule>
    <cfRule type="cellIs" dxfId="30" priority="34" stopIfTrue="1" operator="equal">
      <formula>"ต้องปรับปรุงเร่งด่วน"</formula>
    </cfRule>
  </conditionalFormatting>
  <conditionalFormatting sqref="BS36">
    <cfRule type="cellIs" dxfId="29" priority="30" stopIfTrue="1" operator="equal">
      <formula>"X"</formula>
    </cfRule>
  </conditionalFormatting>
  <conditionalFormatting sqref="BS38">
    <cfRule type="cellIs" dxfId="28" priority="26" stopIfTrue="1" operator="equal">
      <formula>"ต้องปรับปรุงเร่งด่วน"</formula>
    </cfRule>
    <cfRule type="cellIs" dxfId="27" priority="27" stopIfTrue="1" operator="equal">
      <formula>"ต้องปรับปรุง"</formula>
    </cfRule>
    <cfRule type="cellIs" dxfId="26" priority="28" stopIfTrue="1" operator="equal">
      <formula>"ต้องปรับปรุงเร่งด่วน"</formula>
    </cfRule>
    <cfRule type="cellIs" dxfId="25" priority="29" stopIfTrue="1" operator="equal">
      <formula>"ต้องปรับปรุงเร่งด่วน"</formula>
    </cfRule>
  </conditionalFormatting>
  <conditionalFormatting sqref="BS38">
    <cfRule type="cellIs" dxfId="24" priority="25" stopIfTrue="1" operator="equal">
      <formula>"X"</formula>
    </cfRule>
  </conditionalFormatting>
  <conditionalFormatting sqref="BS38">
    <cfRule type="cellIs" dxfId="23" priority="21" stopIfTrue="1" operator="equal">
      <formula>"ต้องปรับปรุงเร่งด่วน"</formula>
    </cfRule>
    <cfRule type="cellIs" dxfId="22" priority="22" stopIfTrue="1" operator="equal">
      <formula>"ต้องปรับปรุง"</formula>
    </cfRule>
    <cfRule type="cellIs" dxfId="21" priority="23" stopIfTrue="1" operator="equal">
      <formula>"ต้องปรับปรุงเร่งด่วน"</formula>
    </cfRule>
    <cfRule type="cellIs" dxfId="20" priority="24" stopIfTrue="1" operator="equal">
      <formula>"ต้องปรับปรุงเร่งด่วน"</formula>
    </cfRule>
  </conditionalFormatting>
  <conditionalFormatting sqref="BS38">
    <cfRule type="cellIs" dxfId="19" priority="20" stopIfTrue="1" operator="equal">
      <formula>"X"</formula>
    </cfRule>
  </conditionalFormatting>
  <conditionalFormatting sqref="BS38">
    <cfRule type="cellIs" dxfId="18" priority="16" stopIfTrue="1" operator="equal">
      <formula>"ต้องปรับปรุงเร่งด่วน"</formula>
    </cfRule>
    <cfRule type="cellIs" dxfId="17" priority="17" stopIfTrue="1" operator="equal">
      <formula>"ต้องปรับปรุง"</formula>
    </cfRule>
    <cfRule type="cellIs" dxfId="16" priority="18" stopIfTrue="1" operator="equal">
      <formula>"ต้องปรับปรุงเร่งด่วน"</formula>
    </cfRule>
    <cfRule type="cellIs" dxfId="15" priority="19" stopIfTrue="1" operator="equal">
      <formula>"ต้องปรับปรุงเร่งด่วน"</formula>
    </cfRule>
  </conditionalFormatting>
  <conditionalFormatting sqref="BS38">
    <cfRule type="cellIs" dxfId="14" priority="15" stopIfTrue="1" operator="equal">
      <formula>"X"</formula>
    </cfRule>
  </conditionalFormatting>
  <conditionalFormatting sqref="BS38">
    <cfRule type="cellIs" dxfId="13" priority="11" stopIfTrue="1" operator="equal">
      <formula>"ต้องปรับปรุงเร่งด่วน"</formula>
    </cfRule>
    <cfRule type="cellIs" dxfId="12" priority="12" stopIfTrue="1" operator="equal">
      <formula>"ต้องปรับปรุง"</formula>
    </cfRule>
    <cfRule type="cellIs" dxfId="11" priority="13" stopIfTrue="1" operator="equal">
      <formula>"ต้องปรับปรุงเร่งด่วน"</formula>
    </cfRule>
    <cfRule type="cellIs" dxfId="10" priority="14" stopIfTrue="1" operator="equal">
      <formula>"ต้องปรับปรุงเร่งด่วน"</formula>
    </cfRule>
  </conditionalFormatting>
  <conditionalFormatting sqref="BS38">
    <cfRule type="cellIs" dxfId="9" priority="7" stopIfTrue="1" operator="equal">
      <formula>"ต้องปรับปรุงเร่งด่วน"</formula>
    </cfRule>
    <cfRule type="cellIs" dxfId="8" priority="8" stopIfTrue="1" operator="equal">
      <formula>"ต้องปรับปรุง"</formula>
    </cfRule>
    <cfRule type="cellIs" dxfId="7" priority="9" stopIfTrue="1" operator="equal">
      <formula>"ต้องปรับปรุงเร่งด่วน"</formula>
    </cfRule>
    <cfRule type="cellIs" dxfId="6" priority="10" stopIfTrue="1" operator="equal">
      <formula>"ต้องปรับปรุงเร่งด่วน"</formula>
    </cfRule>
  </conditionalFormatting>
  <conditionalFormatting sqref="BS38">
    <cfRule type="cellIs" dxfId="5" priority="6" stopIfTrue="1" operator="equal">
      <formula>"X"</formula>
    </cfRule>
  </conditionalFormatting>
  <conditionalFormatting sqref="BS38">
    <cfRule type="cellIs" dxfId="4" priority="2" stopIfTrue="1" operator="equal">
      <formula>"ต้องปรับปรุงเร่งด่วน"</formula>
    </cfRule>
    <cfRule type="cellIs" dxfId="3" priority="3" stopIfTrue="1" operator="equal">
      <formula>"ต้องปรับปรุง"</formula>
    </cfRule>
    <cfRule type="cellIs" dxfId="2" priority="4" stopIfTrue="1" operator="equal">
      <formula>"ต้องปรับปรุงเร่งด่วน"</formula>
    </cfRule>
    <cfRule type="cellIs" dxfId="1" priority="5" stopIfTrue="1" operator="equal">
      <formula>"ต้องปรับปรุงเร่งด่วน"</formula>
    </cfRule>
  </conditionalFormatting>
  <conditionalFormatting sqref="BS38">
    <cfRule type="cellIs" dxfId="0" priority="1" stopIfTrue="1" operator="equal">
      <formula>"X"</formula>
    </cfRule>
  </conditionalFormatting>
  <pageMargins left="0.15748031496062992" right="0.19685039370078741" top="0.74803149606299213" bottom="0.28999999999999998" header="0.31496062992125984" footer="0.16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9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6" sqref="F16"/>
    </sheetView>
  </sheetViews>
  <sheetFormatPr defaultRowHeight="24"/>
  <cols>
    <col min="1" max="1" width="19.625" style="259" customWidth="1"/>
    <col min="2" max="2" width="6.75" style="259" customWidth="1"/>
    <col min="3" max="3" width="7.5" style="259" customWidth="1"/>
    <col min="4" max="7" width="6.75" style="259" customWidth="1"/>
    <col min="8" max="8" width="7.5" style="259" customWidth="1"/>
    <col min="9" max="9" width="8" style="259" customWidth="1"/>
    <col min="10" max="14" width="6.75" style="259" customWidth="1"/>
    <col min="15" max="15" width="6.625" style="259" customWidth="1"/>
    <col min="16" max="21" width="6.75" style="259" customWidth="1"/>
    <col min="22" max="22" width="6.625" style="259" customWidth="1"/>
    <col min="23" max="23" width="6.75" style="259" customWidth="1"/>
    <col min="24" max="24" width="9.875" style="259" customWidth="1"/>
    <col min="25" max="16384" width="9" style="259"/>
  </cols>
  <sheetData>
    <row r="1" spans="1:24" ht="24" customHeight="1">
      <c r="A1" s="1351" t="s">
        <v>16</v>
      </c>
      <c r="B1" s="1353" t="s">
        <v>319</v>
      </c>
      <c r="C1" s="1354"/>
      <c r="D1" s="1354"/>
      <c r="E1" s="1354"/>
      <c r="F1" s="1354"/>
      <c r="G1" s="1354"/>
      <c r="H1" s="1354"/>
      <c r="I1" s="1354"/>
      <c r="J1" s="1354"/>
      <c r="K1" s="1354"/>
      <c r="L1" s="1354"/>
      <c r="M1" s="1354"/>
      <c r="N1" s="1354"/>
      <c r="O1" s="1354"/>
      <c r="P1" s="1354"/>
      <c r="Q1" s="1354"/>
      <c r="R1" s="1354"/>
      <c r="S1" s="1354"/>
      <c r="T1" s="1354"/>
      <c r="U1" s="1354"/>
      <c r="V1" s="1354"/>
      <c r="W1" s="1355"/>
      <c r="X1" s="1349" t="s">
        <v>301</v>
      </c>
    </row>
    <row r="2" spans="1:24" ht="22.5" customHeight="1">
      <c r="A2" s="1352"/>
      <c r="B2" s="1353" t="s">
        <v>293</v>
      </c>
      <c r="C2" s="1354"/>
      <c r="D2" s="1354"/>
      <c r="E2" s="1354"/>
      <c r="F2" s="1354"/>
      <c r="G2" s="1354"/>
      <c r="H2" s="1355"/>
      <c r="I2" s="1353" t="s">
        <v>294</v>
      </c>
      <c r="J2" s="1354"/>
      <c r="K2" s="1354"/>
      <c r="L2" s="1354"/>
      <c r="M2" s="1354"/>
      <c r="N2" s="1354"/>
      <c r="O2" s="1355"/>
      <c r="P2" s="1353" t="s">
        <v>295</v>
      </c>
      <c r="Q2" s="1354"/>
      <c r="R2" s="1354"/>
      <c r="S2" s="1354"/>
      <c r="T2" s="1354"/>
      <c r="U2" s="1354"/>
      <c r="V2" s="1355"/>
      <c r="W2" s="1351" t="s">
        <v>308</v>
      </c>
      <c r="X2" s="1350"/>
    </row>
    <row r="3" spans="1:24">
      <c r="A3" s="1352"/>
      <c r="B3" s="1356" t="s">
        <v>296</v>
      </c>
      <c r="C3" s="1356"/>
      <c r="D3" s="1356"/>
      <c r="E3" s="1356"/>
      <c r="F3" s="1356" t="s">
        <v>297</v>
      </c>
      <c r="G3" s="1356"/>
      <c r="H3" s="1356" t="s">
        <v>307</v>
      </c>
      <c r="I3" s="1356" t="s">
        <v>296</v>
      </c>
      <c r="J3" s="1356"/>
      <c r="K3" s="1356"/>
      <c r="L3" s="1356"/>
      <c r="M3" s="1356" t="s">
        <v>297</v>
      </c>
      <c r="N3" s="1356"/>
      <c r="O3" s="1356" t="s">
        <v>307</v>
      </c>
      <c r="P3" s="1356" t="s">
        <v>296</v>
      </c>
      <c r="Q3" s="1356"/>
      <c r="R3" s="1356"/>
      <c r="S3" s="1356"/>
      <c r="T3" s="1356" t="s">
        <v>297</v>
      </c>
      <c r="U3" s="1356"/>
      <c r="V3" s="1356" t="s">
        <v>307</v>
      </c>
      <c r="W3" s="1352"/>
      <c r="X3" s="1350"/>
    </row>
    <row r="4" spans="1:24" s="260" customFormat="1">
      <c r="A4" s="1352"/>
      <c r="B4" s="261" t="s">
        <v>304</v>
      </c>
      <c r="C4" s="261" t="s">
        <v>305</v>
      </c>
      <c r="D4" s="261" t="s">
        <v>306</v>
      </c>
      <c r="E4" s="261" t="s">
        <v>66</v>
      </c>
      <c r="F4" s="261"/>
      <c r="G4" s="261" t="s">
        <v>66</v>
      </c>
      <c r="H4" s="1356"/>
      <c r="I4" s="261" t="s">
        <v>304</v>
      </c>
      <c r="J4" s="261" t="s">
        <v>305</v>
      </c>
      <c r="K4" s="261" t="s">
        <v>306</v>
      </c>
      <c r="L4" s="261" t="s">
        <v>66</v>
      </c>
      <c r="M4" s="261"/>
      <c r="N4" s="261" t="s">
        <v>66</v>
      </c>
      <c r="O4" s="1356"/>
      <c r="P4" s="261" t="s">
        <v>304</v>
      </c>
      <c r="Q4" s="261" t="s">
        <v>305</v>
      </c>
      <c r="R4" s="261" t="s">
        <v>306</v>
      </c>
      <c r="S4" s="261" t="s">
        <v>66</v>
      </c>
      <c r="T4" s="261"/>
      <c r="U4" s="261" t="s">
        <v>66</v>
      </c>
      <c r="V4" s="1356"/>
      <c r="W4" s="1352"/>
      <c r="X4" s="1350"/>
    </row>
    <row r="5" spans="1:24">
      <c r="A5" s="255" t="s">
        <v>309</v>
      </c>
      <c r="B5" s="256">
        <v>1</v>
      </c>
      <c r="C5" s="256">
        <v>1</v>
      </c>
      <c r="D5" s="256">
        <v>1</v>
      </c>
      <c r="E5" s="256">
        <f>+B5+C5+D5</f>
        <v>3</v>
      </c>
      <c r="F5" s="256"/>
      <c r="G5" s="256">
        <f>+F5</f>
        <v>0</v>
      </c>
      <c r="H5" s="256">
        <f>+G5+D5</f>
        <v>1</v>
      </c>
      <c r="I5" s="256"/>
      <c r="J5" s="256"/>
      <c r="K5" s="256"/>
      <c r="L5" s="256">
        <f>+I5+J5+K5</f>
        <v>0</v>
      </c>
      <c r="M5" s="256"/>
      <c r="N5" s="256">
        <f>+M5</f>
        <v>0</v>
      </c>
      <c r="O5" s="256">
        <f>+N5+K5</f>
        <v>0</v>
      </c>
      <c r="P5" s="256"/>
      <c r="Q5" s="256"/>
      <c r="R5" s="256"/>
      <c r="S5" s="256">
        <f>+P5+Q5+R5</f>
        <v>0</v>
      </c>
      <c r="T5" s="256"/>
      <c r="U5" s="256">
        <f>+T5</f>
        <v>0</v>
      </c>
      <c r="V5" s="256">
        <f>+U5+R5</f>
        <v>0</v>
      </c>
      <c r="W5" s="257">
        <f>+H5+O5+V5</f>
        <v>1</v>
      </c>
      <c r="X5" s="229"/>
    </row>
    <row r="6" spans="1:24">
      <c r="A6" s="268" t="s">
        <v>26</v>
      </c>
      <c r="B6" s="272">
        <f>+B5/E5</f>
        <v>0.33333333333333331</v>
      </c>
      <c r="C6" s="272">
        <f>+C5/E5</f>
        <v>0.33333333333333331</v>
      </c>
      <c r="D6" s="272">
        <f>+D5/E5</f>
        <v>0.33333333333333331</v>
      </c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7"/>
      <c r="X6" s="229"/>
    </row>
    <row r="7" spans="1:24" ht="48">
      <c r="A7" s="234" t="s">
        <v>310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8"/>
      <c r="X7" s="235"/>
    </row>
    <row r="8" spans="1:24">
      <c r="A8" s="268" t="s">
        <v>26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8"/>
      <c r="X8" s="235"/>
    </row>
    <row r="9" spans="1:24">
      <c r="A9" s="234" t="s">
        <v>311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8"/>
      <c r="X9" s="235"/>
    </row>
    <row r="10" spans="1:24">
      <c r="A10" s="268" t="s">
        <v>26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>
        <f>2.59+3.13+2.08+5+5+3+4+2.63+5+2+3+3+5</f>
        <v>45.43</v>
      </c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8"/>
      <c r="X10" s="235"/>
    </row>
    <row r="11" spans="1:24">
      <c r="A11" s="234" t="s">
        <v>312</v>
      </c>
      <c r="B11" s="237"/>
      <c r="C11" s="237"/>
      <c r="D11" s="237"/>
      <c r="E11" s="237"/>
      <c r="F11" s="237"/>
      <c r="G11" s="237"/>
      <c r="H11" s="237"/>
      <c r="I11" s="237"/>
      <c r="J11" s="237"/>
      <c r="K11" s="561">
        <f>+K10/13</f>
        <v>3.4946153846153845</v>
      </c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8"/>
      <c r="X11" s="235"/>
    </row>
    <row r="12" spans="1:24">
      <c r="A12" s="268" t="s">
        <v>26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8"/>
      <c r="X12" s="235"/>
    </row>
    <row r="13" spans="1:24">
      <c r="A13" s="234" t="s">
        <v>313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8"/>
      <c r="X13" s="235"/>
    </row>
    <row r="14" spans="1:24">
      <c r="A14" s="268" t="s">
        <v>26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8"/>
      <c r="X14" s="235"/>
    </row>
    <row r="15" spans="1:24">
      <c r="A15" s="236" t="s">
        <v>314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8"/>
      <c r="X15" s="242"/>
    </row>
    <row r="16" spans="1:24">
      <c r="A16" s="268" t="s">
        <v>26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8"/>
      <c r="X16" s="242"/>
    </row>
    <row r="17" spans="1:24" ht="48">
      <c r="A17" s="234" t="s">
        <v>320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8"/>
      <c r="X17" s="235"/>
    </row>
    <row r="18" spans="1:24">
      <c r="A18" s="268" t="s">
        <v>26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8"/>
      <c r="X18" s="235"/>
    </row>
    <row r="19" spans="1:24">
      <c r="A19" s="236" t="s">
        <v>315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8"/>
      <c r="X19" s="242"/>
    </row>
    <row r="20" spans="1:24">
      <c r="A20" s="268" t="s">
        <v>26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8"/>
      <c r="X20" s="242"/>
    </row>
    <row r="21" spans="1:24">
      <c r="A21" s="236" t="s">
        <v>316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8"/>
      <c r="X21" s="242"/>
    </row>
    <row r="22" spans="1:24">
      <c r="A22" s="268" t="s">
        <v>26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8"/>
      <c r="X22" s="242"/>
    </row>
    <row r="23" spans="1:24">
      <c r="A23" s="234" t="s">
        <v>317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8"/>
      <c r="X23" s="235"/>
    </row>
    <row r="24" spans="1:24">
      <c r="A24" s="268" t="s">
        <v>26</v>
      </c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3"/>
      <c r="X24" s="264"/>
    </row>
    <row r="25" spans="1:24">
      <c r="A25" s="240" t="s">
        <v>318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41"/>
      <c r="X25" s="243"/>
    </row>
    <row r="26" spans="1:24">
      <c r="A26" s="268" t="s">
        <v>26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6"/>
      <c r="X26" s="267"/>
    </row>
    <row r="27" spans="1:24" ht="24.75" thickBot="1">
      <c r="A27" s="230" t="s">
        <v>300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44"/>
    </row>
    <row r="28" spans="1:24" ht="24.75" thickBot="1">
      <c r="A28" s="269" t="s">
        <v>26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1"/>
    </row>
    <row r="29" spans="1:24">
      <c r="A29" s="232"/>
    </row>
  </sheetData>
  <mergeCells count="16">
    <mergeCell ref="X1:X4"/>
    <mergeCell ref="A1:A4"/>
    <mergeCell ref="B2:H2"/>
    <mergeCell ref="I2:O2"/>
    <mergeCell ref="P2:V2"/>
    <mergeCell ref="B1:W1"/>
    <mergeCell ref="B3:E3"/>
    <mergeCell ref="F3:G3"/>
    <mergeCell ref="H3:H4"/>
    <mergeCell ref="I3:L3"/>
    <mergeCell ref="M3:N3"/>
    <mergeCell ref="O3:O4"/>
    <mergeCell ref="P3:S3"/>
    <mergeCell ref="T3:U3"/>
    <mergeCell ref="V3:V4"/>
    <mergeCell ref="W2:W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J166"/>
  <sheetViews>
    <sheetView tabSelected="1" zoomScale="60" zoomScaleNormal="60" workbookViewId="0">
      <pane xSplit="5" ySplit="6" topLeftCell="AV162" activePane="bottomRight" state="frozen"/>
      <selection pane="topRight" activeCell="H1" sqref="H1"/>
      <selection pane="bottomLeft" activeCell="A7" sqref="A7"/>
      <selection pane="bottomRight" activeCell="BF168" sqref="BF168"/>
    </sheetView>
  </sheetViews>
  <sheetFormatPr defaultRowHeight="27.75"/>
  <cols>
    <col min="1" max="1" width="7.5" style="141" bestFit="1" customWidth="1"/>
    <col min="2" max="2" width="40.25" style="142" customWidth="1"/>
    <col min="3" max="3" width="6.625" style="143" hidden="1" customWidth="1"/>
    <col min="4" max="4" width="6.625" style="141" hidden="1" customWidth="1"/>
    <col min="5" max="5" width="9.625" style="144" hidden="1" customWidth="1"/>
    <col min="6" max="6" width="10.375" style="145" customWidth="1"/>
    <col min="7" max="7" width="9.125" style="145" customWidth="1"/>
    <col min="8" max="8" width="11" style="111" customWidth="1"/>
    <col min="9" max="9" width="9.875" style="111" customWidth="1"/>
    <col min="10" max="10" width="9.875" style="191" customWidth="1"/>
    <col min="11" max="11" width="10.625" style="145" customWidth="1"/>
    <col min="12" max="12" width="10.25" style="145" customWidth="1"/>
    <col min="13" max="13" width="10.25" style="145" hidden="1" customWidth="1"/>
    <col min="14" max="16" width="7.375" style="145" hidden="1" customWidth="1"/>
    <col min="17" max="18" width="10.25" style="111" customWidth="1"/>
    <col min="19" max="19" width="10.25" style="191" customWidth="1"/>
    <col min="20" max="20" width="10.75" style="145" customWidth="1"/>
    <col min="21" max="21" width="10.125" style="145" customWidth="1"/>
    <col min="22" max="23" width="11" style="111" customWidth="1"/>
    <col min="24" max="24" width="11" style="191" customWidth="1"/>
    <col min="25" max="25" width="10.25" style="145" customWidth="1"/>
    <col min="26" max="26" width="10.125" style="145" customWidth="1"/>
    <col min="27" max="27" width="10.25" style="111" customWidth="1"/>
    <col min="28" max="28" width="11" style="111" customWidth="1"/>
    <col min="29" max="29" width="11" style="191" customWidth="1"/>
    <col min="30" max="30" width="11.875" style="145" customWidth="1"/>
    <col min="31" max="31" width="10.375" style="145" customWidth="1"/>
    <col min="32" max="32" width="10.5" style="111" customWidth="1"/>
    <col min="33" max="33" width="11" style="111" customWidth="1"/>
    <col min="34" max="34" width="11" style="191" customWidth="1"/>
    <col min="35" max="35" width="11.5" style="145" customWidth="1"/>
    <col min="36" max="36" width="9.75" style="145" customWidth="1"/>
    <col min="37" max="38" width="11" style="111" customWidth="1"/>
    <col min="39" max="39" width="11" style="191" customWidth="1"/>
    <col min="40" max="40" width="10.75" style="145" customWidth="1"/>
    <col min="41" max="41" width="9.375" style="145" customWidth="1"/>
    <col min="42" max="42" width="9.875" style="111" customWidth="1"/>
    <col min="43" max="43" width="11" style="111" customWidth="1"/>
    <col min="44" max="44" width="11" style="191" customWidth="1"/>
    <col min="45" max="45" width="10.125" style="145" customWidth="1"/>
    <col min="46" max="46" width="9.625" style="145" customWidth="1"/>
    <col min="47" max="47" width="9.5" style="111" customWidth="1"/>
    <col min="48" max="48" width="11" style="111" customWidth="1"/>
    <col min="49" max="49" width="11" style="191" customWidth="1"/>
    <col min="50" max="50" width="9.375" style="145" customWidth="1"/>
    <col min="51" max="51" width="11.875" style="145" customWidth="1"/>
    <col min="52" max="52" width="10.75" style="111" customWidth="1"/>
    <col min="53" max="53" width="11.125" style="111" customWidth="1"/>
    <col min="54" max="54" width="11" style="191" customWidth="1"/>
    <col min="55" max="55" width="8.875" style="145" customWidth="1"/>
    <col min="56" max="56" width="10.5" style="145" customWidth="1"/>
    <col min="57" max="57" width="13" style="111" customWidth="1"/>
    <col min="58" max="58" width="11" style="111" customWidth="1"/>
    <col min="59" max="59" width="11" style="191" customWidth="1"/>
    <col min="60" max="60" width="9.125" style="145" customWidth="1"/>
    <col min="61" max="61" width="10.5" style="145" customWidth="1"/>
    <col min="62" max="63" width="10.5" style="111" customWidth="1"/>
    <col min="64" max="16384" width="9" style="111"/>
  </cols>
  <sheetData>
    <row r="1" spans="1:244" ht="33">
      <c r="A1" s="246" t="s">
        <v>521</v>
      </c>
      <c r="B1" s="107"/>
      <c r="C1" s="108"/>
      <c r="D1" s="106"/>
      <c r="E1" s="109" t="s">
        <v>210</v>
      </c>
      <c r="F1" s="110"/>
      <c r="G1" s="110"/>
      <c r="H1" s="110"/>
      <c r="I1" s="110"/>
      <c r="J1" s="189"/>
      <c r="K1" s="110"/>
      <c r="L1" s="110"/>
      <c r="M1" s="110"/>
      <c r="N1" s="110"/>
      <c r="O1" s="110"/>
      <c r="P1" s="110"/>
      <c r="Q1" s="110"/>
      <c r="R1" s="110"/>
      <c r="S1" s="189"/>
      <c r="T1" s="110"/>
      <c r="U1" s="110"/>
      <c r="V1" s="110"/>
      <c r="W1" s="110"/>
      <c r="X1" s="189"/>
      <c r="Y1" s="110"/>
      <c r="Z1" s="110"/>
      <c r="AA1" s="110"/>
      <c r="AB1" s="110"/>
      <c r="AC1" s="189"/>
      <c r="AD1" s="110"/>
      <c r="AE1" s="110"/>
      <c r="AF1" s="110"/>
      <c r="AG1" s="110"/>
      <c r="AH1" s="189"/>
      <c r="AI1" s="110"/>
      <c r="AJ1" s="110"/>
      <c r="AK1" s="110"/>
      <c r="AL1" s="110"/>
      <c r="AM1" s="189"/>
      <c r="AN1" s="110"/>
      <c r="AO1" s="110"/>
      <c r="AP1" s="110"/>
      <c r="AQ1" s="110"/>
      <c r="AR1" s="189"/>
      <c r="AS1" s="110"/>
      <c r="AT1" s="110"/>
      <c r="AU1" s="110"/>
      <c r="AV1" s="110"/>
      <c r="AW1" s="189"/>
      <c r="AX1" s="110"/>
      <c r="AY1" s="110"/>
      <c r="AZ1" s="110"/>
      <c r="BA1" s="110"/>
      <c r="BB1" s="189"/>
      <c r="BC1" s="110"/>
      <c r="BD1" s="110"/>
      <c r="BE1" s="110"/>
      <c r="BF1" s="110"/>
      <c r="BG1" s="189"/>
      <c r="BH1" s="110"/>
      <c r="BI1" s="110"/>
      <c r="BJ1" s="110"/>
      <c r="BK1" s="110"/>
    </row>
    <row r="2" spans="1:244" s="115" customFormat="1" ht="30.75" hidden="1">
      <c r="A2" s="106"/>
      <c r="B2" s="112"/>
      <c r="C2" s="108"/>
      <c r="D2" s="113"/>
      <c r="E2" s="109"/>
      <c r="F2" s="114"/>
      <c r="G2" s="112"/>
      <c r="H2" s="112"/>
      <c r="I2" s="110"/>
      <c r="J2" s="189"/>
      <c r="K2" s="114"/>
      <c r="L2" s="112"/>
      <c r="M2" s="112"/>
      <c r="N2" s="112"/>
      <c r="O2" s="112"/>
      <c r="P2" s="112"/>
      <c r="Q2" s="112"/>
      <c r="R2" s="110"/>
      <c r="S2" s="189"/>
      <c r="T2" s="114"/>
      <c r="U2" s="112"/>
      <c r="V2" s="112"/>
      <c r="W2" s="110"/>
      <c r="X2" s="189"/>
      <c r="Y2" s="114"/>
      <c r="Z2" s="112"/>
      <c r="AA2" s="112"/>
      <c r="AB2" s="110"/>
      <c r="AC2" s="189"/>
      <c r="AD2" s="114"/>
      <c r="AE2" s="112"/>
      <c r="AF2" s="112"/>
      <c r="AG2" s="110"/>
      <c r="AH2" s="189"/>
      <c r="AI2" s="114"/>
      <c r="AJ2" s="112"/>
      <c r="AK2" s="112"/>
      <c r="AL2" s="110"/>
      <c r="AM2" s="189"/>
      <c r="AN2" s="114"/>
      <c r="AO2" s="112"/>
      <c r="AP2" s="112"/>
      <c r="AQ2" s="110"/>
      <c r="AR2" s="189"/>
      <c r="AS2" s="114"/>
      <c r="AT2" s="112"/>
      <c r="AU2" s="112"/>
      <c r="AV2" s="110"/>
      <c r="AW2" s="189"/>
      <c r="AX2" s="114"/>
      <c r="AY2" s="112"/>
      <c r="AZ2" s="112"/>
      <c r="BA2" s="110"/>
      <c r="BB2" s="189"/>
      <c r="BC2" s="114"/>
      <c r="BD2" s="112"/>
      <c r="BE2" s="112"/>
      <c r="BF2" s="110"/>
      <c r="BG2" s="189"/>
      <c r="BH2" s="114"/>
      <c r="BI2" s="112"/>
      <c r="BJ2" s="112"/>
      <c r="BK2" s="110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</row>
    <row r="3" spans="1:244" s="115" customFormat="1" ht="22.5" customHeight="1">
      <c r="A3" s="1362" t="s">
        <v>321</v>
      </c>
      <c r="B3" s="1363"/>
      <c r="C3" s="1366" t="s">
        <v>3</v>
      </c>
      <c r="D3" s="1368" t="s">
        <v>4</v>
      </c>
      <c r="E3" s="1371" t="s">
        <v>6</v>
      </c>
      <c r="F3" s="1371"/>
      <c r="G3" s="1371"/>
      <c r="H3" s="1371"/>
      <c r="I3" s="1372"/>
      <c r="J3" s="1358" t="s">
        <v>80</v>
      </c>
      <c r="K3" s="1359"/>
      <c r="L3" s="1359"/>
      <c r="M3" s="1359"/>
      <c r="N3" s="1359"/>
      <c r="O3" s="1359"/>
      <c r="P3" s="1359"/>
      <c r="Q3" s="1359"/>
      <c r="R3" s="1360"/>
      <c r="S3" s="1358" t="s">
        <v>7</v>
      </c>
      <c r="T3" s="1359"/>
      <c r="U3" s="1359"/>
      <c r="V3" s="1359"/>
      <c r="W3" s="1360"/>
      <c r="X3" s="1358" t="s">
        <v>8</v>
      </c>
      <c r="Y3" s="1359"/>
      <c r="Z3" s="1359"/>
      <c r="AA3" s="1359"/>
      <c r="AB3" s="1360"/>
      <c r="AC3" s="1358" t="s">
        <v>9</v>
      </c>
      <c r="AD3" s="1359"/>
      <c r="AE3" s="1359"/>
      <c r="AF3" s="1359"/>
      <c r="AG3" s="1360"/>
      <c r="AH3" s="1358" t="s">
        <v>10</v>
      </c>
      <c r="AI3" s="1359"/>
      <c r="AJ3" s="1359"/>
      <c r="AK3" s="1359"/>
      <c r="AL3" s="1360"/>
      <c r="AM3" s="1358" t="s">
        <v>11</v>
      </c>
      <c r="AN3" s="1359"/>
      <c r="AO3" s="1359"/>
      <c r="AP3" s="1359"/>
      <c r="AQ3" s="1360"/>
      <c r="AR3" s="1358" t="s">
        <v>12</v>
      </c>
      <c r="AS3" s="1359"/>
      <c r="AT3" s="1359"/>
      <c r="AU3" s="1359"/>
      <c r="AV3" s="1360"/>
      <c r="AW3" s="1358" t="s">
        <v>13</v>
      </c>
      <c r="AX3" s="1359"/>
      <c r="AY3" s="1359"/>
      <c r="AZ3" s="1359"/>
      <c r="BA3" s="1360"/>
      <c r="BB3" s="1358" t="s">
        <v>14</v>
      </c>
      <c r="BC3" s="1359"/>
      <c r="BD3" s="1359"/>
      <c r="BE3" s="1359"/>
      <c r="BF3" s="1360"/>
      <c r="BG3" s="1358" t="s">
        <v>81</v>
      </c>
      <c r="BH3" s="1359"/>
      <c r="BI3" s="1359"/>
      <c r="BJ3" s="1359"/>
      <c r="BK3" s="1360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</row>
    <row r="4" spans="1:244" s="115" customFormat="1" ht="22.5" hidden="1" customHeight="1">
      <c r="A4" s="1364"/>
      <c r="B4" s="1365"/>
      <c r="C4" s="1367"/>
      <c r="D4" s="1369"/>
      <c r="E4" s="702"/>
      <c r="F4" s="1357" t="s">
        <v>131</v>
      </c>
      <c r="G4" s="1357"/>
      <c r="H4" s="1357"/>
      <c r="I4" s="703"/>
      <c r="J4" s="704"/>
      <c r="K4" s="1357" t="s">
        <v>131</v>
      </c>
      <c r="L4" s="1357"/>
      <c r="M4" s="1357"/>
      <c r="N4" s="1357"/>
      <c r="O4" s="1357"/>
      <c r="P4" s="1357"/>
      <c r="Q4" s="1357"/>
      <c r="R4" s="703"/>
      <c r="S4" s="704"/>
      <c r="T4" s="1357" t="s">
        <v>131</v>
      </c>
      <c r="U4" s="1357"/>
      <c r="V4" s="1357"/>
      <c r="W4" s="703"/>
      <c r="X4" s="704"/>
      <c r="Y4" s="1357" t="s">
        <v>131</v>
      </c>
      <c r="Z4" s="1357"/>
      <c r="AA4" s="1357"/>
      <c r="AB4" s="1087"/>
      <c r="AC4" s="704"/>
      <c r="AD4" s="1357" t="s">
        <v>131</v>
      </c>
      <c r="AE4" s="1357"/>
      <c r="AF4" s="1357"/>
      <c r="AG4" s="1087"/>
      <c r="AH4" s="704"/>
      <c r="AI4" s="1357" t="s">
        <v>131</v>
      </c>
      <c r="AJ4" s="1357"/>
      <c r="AK4" s="1357"/>
      <c r="AL4" s="703"/>
      <c r="AM4" s="704"/>
      <c r="AN4" s="1357" t="s">
        <v>131</v>
      </c>
      <c r="AO4" s="1357"/>
      <c r="AP4" s="1357"/>
      <c r="AQ4" s="703"/>
      <c r="AR4" s="704"/>
      <c r="AS4" s="1357" t="s">
        <v>131</v>
      </c>
      <c r="AT4" s="1357"/>
      <c r="AU4" s="1357"/>
      <c r="AV4" s="1087"/>
      <c r="AW4" s="704"/>
      <c r="AX4" s="1357" t="s">
        <v>131</v>
      </c>
      <c r="AY4" s="1357"/>
      <c r="AZ4" s="1357"/>
      <c r="BA4" s="703"/>
      <c r="BB4" s="704"/>
      <c r="BC4" s="1357" t="s">
        <v>131</v>
      </c>
      <c r="BD4" s="1357"/>
      <c r="BE4" s="1357"/>
      <c r="BF4" s="703"/>
      <c r="BG4" s="704"/>
      <c r="BH4" s="1357" t="s">
        <v>131</v>
      </c>
      <c r="BI4" s="1357"/>
      <c r="BJ4" s="1357"/>
      <c r="BK4" s="703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</row>
    <row r="5" spans="1:244" s="115" customFormat="1" ht="22.5" hidden="1" customHeight="1">
      <c r="A5" s="1364"/>
      <c r="B5" s="1365"/>
      <c r="C5" s="1367"/>
      <c r="D5" s="1369"/>
      <c r="E5" s="702"/>
      <c r="F5" s="1357"/>
      <c r="G5" s="1357"/>
      <c r="H5" s="1357"/>
      <c r="I5" s="703"/>
      <c r="J5" s="704"/>
      <c r="K5" s="1357"/>
      <c r="L5" s="1357"/>
      <c r="M5" s="1357"/>
      <c r="N5" s="1357"/>
      <c r="O5" s="1357"/>
      <c r="P5" s="1357"/>
      <c r="Q5" s="1357"/>
      <c r="R5" s="703"/>
      <c r="S5" s="704"/>
      <c r="T5" s="1357"/>
      <c r="U5" s="1357"/>
      <c r="V5" s="1357"/>
      <c r="W5" s="703"/>
      <c r="X5" s="704"/>
      <c r="Y5" s="1357"/>
      <c r="Z5" s="1357"/>
      <c r="AA5" s="1357"/>
      <c r="AB5" s="1087"/>
      <c r="AC5" s="704"/>
      <c r="AD5" s="1357"/>
      <c r="AE5" s="1357"/>
      <c r="AF5" s="1357"/>
      <c r="AG5" s="1087"/>
      <c r="AH5" s="704"/>
      <c r="AI5" s="1357"/>
      <c r="AJ5" s="1357"/>
      <c r="AK5" s="1357"/>
      <c r="AL5" s="703"/>
      <c r="AM5" s="704"/>
      <c r="AN5" s="1357"/>
      <c r="AO5" s="1357"/>
      <c r="AP5" s="1357"/>
      <c r="AQ5" s="703"/>
      <c r="AR5" s="704"/>
      <c r="AS5" s="1357"/>
      <c r="AT5" s="1357"/>
      <c r="AU5" s="1357"/>
      <c r="AV5" s="1087"/>
      <c r="AW5" s="704"/>
      <c r="AX5" s="1357"/>
      <c r="AY5" s="1357"/>
      <c r="AZ5" s="1357"/>
      <c r="BA5" s="703"/>
      <c r="BB5" s="704"/>
      <c r="BC5" s="1357"/>
      <c r="BD5" s="1357"/>
      <c r="BE5" s="1357"/>
      <c r="BF5" s="703"/>
      <c r="BG5" s="704"/>
      <c r="BH5" s="1357"/>
      <c r="BI5" s="1357"/>
      <c r="BJ5" s="1357"/>
      <c r="BK5" s="703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</row>
    <row r="6" spans="1:244" s="115" customFormat="1" ht="43.5">
      <c r="A6" s="1364"/>
      <c r="B6" s="1365"/>
      <c r="C6" s="1367"/>
      <c r="D6" s="1369"/>
      <c r="E6" s="705" t="s">
        <v>18</v>
      </c>
      <c r="F6" s="705" t="s">
        <v>17</v>
      </c>
      <c r="G6" s="705" t="s">
        <v>19</v>
      </c>
      <c r="H6" s="706" t="s">
        <v>20</v>
      </c>
      <c r="I6" s="706" t="s">
        <v>134</v>
      </c>
      <c r="J6" s="707" t="s">
        <v>18</v>
      </c>
      <c r="K6" s="705" t="s">
        <v>17</v>
      </c>
      <c r="L6" s="1373" t="s">
        <v>19</v>
      </c>
      <c r="M6" s="1374"/>
      <c r="N6" s="1374"/>
      <c r="O6" s="1374"/>
      <c r="P6" s="1375"/>
      <c r="Q6" s="706" t="s">
        <v>20</v>
      </c>
      <c r="R6" s="706" t="s">
        <v>134</v>
      </c>
      <c r="S6" s="707" t="s">
        <v>18</v>
      </c>
      <c r="T6" s="705" t="s">
        <v>17</v>
      </c>
      <c r="U6" s="705" t="s">
        <v>19</v>
      </c>
      <c r="V6" s="706" t="s">
        <v>20</v>
      </c>
      <c r="W6" s="706" t="s">
        <v>134</v>
      </c>
      <c r="X6" s="707" t="s">
        <v>18</v>
      </c>
      <c r="Y6" s="705" t="s">
        <v>17</v>
      </c>
      <c r="Z6" s="705" t="s">
        <v>19</v>
      </c>
      <c r="AA6" s="706" t="s">
        <v>20</v>
      </c>
      <c r="AB6" s="706" t="s">
        <v>134</v>
      </c>
      <c r="AC6" s="707" t="s">
        <v>18</v>
      </c>
      <c r="AD6" s="705" t="s">
        <v>17</v>
      </c>
      <c r="AE6" s="705" t="s">
        <v>19</v>
      </c>
      <c r="AF6" s="706" t="s">
        <v>20</v>
      </c>
      <c r="AG6" s="706" t="s">
        <v>134</v>
      </c>
      <c r="AH6" s="707" t="s">
        <v>18</v>
      </c>
      <c r="AI6" s="705" t="s">
        <v>17</v>
      </c>
      <c r="AJ6" s="705" t="s">
        <v>19</v>
      </c>
      <c r="AK6" s="706" t="s">
        <v>20</v>
      </c>
      <c r="AL6" s="706" t="s">
        <v>134</v>
      </c>
      <c r="AM6" s="707" t="s">
        <v>18</v>
      </c>
      <c r="AN6" s="705" t="s">
        <v>17</v>
      </c>
      <c r="AO6" s="705" t="s">
        <v>19</v>
      </c>
      <c r="AP6" s="706" t="s">
        <v>20</v>
      </c>
      <c r="AQ6" s="706" t="s">
        <v>134</v>
      </c>
      <c r="AR6" s="707" t="s">
        <v>18</v>
      </c>
      <c r="AS6" s="705" t="s">
        <v>17</v>
      </c>
      <c r="AT6" s="705" t="s">
        <v>19</v>
      </c>
      <c r="AU6" s="706" t="s">
        <v>20</v>
      </c>
      <c r="AV6" s="706" t="s">
        <v>134</v>
      </c>
      <c r="AW6" s="707" t="s">
        <v>18</v>
      </c>
      <c r="AX6" s="705" t="s">
        <v>17</v>
      </c>
      <c r="AY6" s="705" t="s">
        <v>19</v>
      </c>
      <c r="AZ6" s="706" t="s">
        <v>20</v>
      </c>
      <c r="BA6" s="706" t="s">
        <v>134</v>
      </c>
      <c r="BB6" s="707" t="s">
        <v>18</v>
      </c>
      <c r="BC6" s="705" t="s">
        <v>17</v>
      </c>
      <c r="BD6" s="705" t="s">
        <v>19</v>
      </c>
      <c r="BE6" s="706" t="s">
        <v>20</v>
      </c>
      <c r="BF6" s="706" t="s">
        <v>134</v>
      </c>
      <c r="BG6" s="707" t="s">
        <v>18</v>
      </c>
      <c r="BH6" s="705" t="s">
        <v>17</v>
      </c>
      <c r="BI6" s="705" t="s">
        <v>19</v>
      </c>
      <c r="BJ6" s="706" t="s">
        <v>20</v>
      </c>
      <c r="BK6" s="706" t="s">
        <v>134</v>
      </c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</row>
    <row r="7" spans="1:244" s="701" customFormat="1">
      <c r="A7" s="502" t="s">
        <v>112</v>
      </c>
      <c r="B7" s="694"/>
      <c r="C7" s="694"/>
      <c r="D7" s="694"/>
      <c r="E7" s="695"/>
      <c r="F7" s="696"/>
      <c r="G7" s="696"/>
      <c r="H7" s="697" t="e">
        <f>+SUM(H8,H14,H22,H29,H43,H55)/6</f>
        <v>#DIV/0!</v>
      </c>
      <c r="I7" s="698" t="e">
        <f>IF(H7&lt;1.51,"ต้องปรับปรุงเร่งด่วน",IF(H7&lt;2.51,"ต้องปรับปรุง",IF(H7&lt;3.51,"พอใช้",IF(H7&lt;4.51,"ดี",IF(H7&gt;=4.51,"ดีมาก")))))</f>
        <v>#DIV/0!</v>
      </c>
      <c r="J7" s="503"/>
      <c r="K7" s="696"/>
      <c r="L7" s="696"/>
      <c r="M7" s="696"/>
      <c r="N7" s="696"/>
      <c r="O7" s="696"/>
      <c r="P7" s="696"/>
      <c r="Q7" s="697" t="e">
        <f>+SUM(Q8,Q14,Q22,Q29,Q43,Q55)/6</f>
        <v>#DIV/0!</v>
      </c>
      <c r="R7" s="698" t="e">
        <f>IF(Q7&lt;1.51,"ต้องปรับปรุงเร่งด่วน",IF(Q7&lt;2.51,"ต้องปรับปรุง",IF(Q7&lt;3.51,"พอใช้",IF(Q7&lt;4.51,"ดี",IF(Q7&gt;=4.51,"ดีมาก")))))</f>
        <v>#DIV/0!</v>
      </c>
      <c r="S7" s="503"/>
      <c r="T7" s="696"/>
      <c r="U7" s="699"/>
      <c r="V7" s="697" t="e">
        <f>+SUM(V8,V14,V22,V29,V43,V55)/6</f>
        <v>#DIV/0!</v>
      </c>
      <c r="W7" s="698" t="e">
        <f>IF(V7&lt;1.51,"ต้องปรับปรุงเร่งด่วน",IF(V7&lt;2.51,"ต้องปรับปรุง",IF(V7&lt;3.51,"พอใช้",IF(V7&lt;4.51,"ดี",IF(V7&gt;=4.51,"ดีมาก")))))</f>
        <v>#DIV/0!</v>
      </c>
      <c r="X7" s="503"/>
      <c r="Y7" s="696"/>
      <c r="Z7" s="696"/>
      <c r="AA7" s="697" t="e">
        <f>+SUM(AA8,AA14,AA22,AA29,AA43,AA55)/6</f>
        <v>#DIV/0!</v>
      </c>
      <c r="AB7" s="698" t="e">
        <f>IF(AA7&lt;1.51,"ต้องปรับปรุงเร่งด่วน",IF(AA7&lt;2.51,"ต้องปรับปรุง",IF(AA7&lt;3.51,"พอใช้",IF(AA7&lt;4.51,"ดี",IF(AA7&gt;=4.51,"ดีมาก")))))</f>
        <v>#DIV/0!</v>
      </c>
      <c r="AC7" s="503"/>
      <c r="AD7" s="696"/>
      <c r="AE7" s="696"/>
      <c r="AF7" s="697" t="e">
        <f>+SUM(AF8,AF14,AF22,AF29,AF43,AF55)/6</f>
        <v>#DIV/0!</v>
      </c>
      <c r="AG7" s="698" t="e">
        <f>IF(AF7&lt;1.51,"ต้องปรับปรุงเร่งด่วน",IF(AF7&lt;2.51,"ต้องปรับปรุง",IF(AF7&lt;3.51,"พอใช้",IF(AF7&lt;4.51,"ดี",IF(AF7&gt;=4.51,"ดีมาก")))))</f>
        <v>#DIV/0!</v>
      </c>
      <c r="AH7" s="503"/>
      <c r="AI7" s="696"/>
      <c r="AJ7" s="696"/>
      <c r="AK7" s="697" t="e">
        <f>+SUM(AK8,AK14,AK22,AK29,AK43,AK55)/6</f>
        <v>#DIV/0!</v>
      </c>
      <c r="AL7" s="698" t="e">
        <f>IF(AK7&lt;1.51,"ต้องปรับปรุงเร่งด่วน",IF(AK7&lt;2.51,"ต้องปรับปรุง",IF(AK7&lt;3.51,"พอใช้",IF(AK7&lt;4.51,"ดี",IF(AK7&gt;=4.51,"ดีมาก")))))</f>
        <v>#DIV/0!</v>
      </c>
      <c r="AM7" s="503"/>
      <c r="AN7" s="696"/>
      <c r="AO7" s="696"/>
      <c r="AP7" s="697" t="e">
        <f>+SUM(AP8,AP14,AP22,AP29,AP43,AP55)/6</f>
        <v>#DIV/0!</v>
      </c>
      <c r="AQ7" s="698" t="e">
        <f>IF(AP7&lt;1.51,"ต้องปรับปรุงเร่งด่วน",IF(AP7&lt;2.51,"ต้องปรับปรุง",IF(AP7&lt;3.51,"พอใช้",IF(AP7&lt;4.51,"ดี",IF(AP7&gt;=4.51,"ดีมาก")))))</f>
        <v>#DIV/0!</v>
      </c>
      <c r="AR7" s="503"/>
      <c r="AS7" s="696"/>
      <c r="AT7" s="696"/>
      <c r="AU7" s="697" t="e">
        <f>+SUM(AU8,AU14,AU22,AU29,AU43,AU55)/6</f>
        <v>#DIV/0!</v>
      </c>
      <c r="AV7" s="698" t="e">
        <f>IF(AU7&lt;1.51,"ต้องปรับปรุงเร่งด่วน",IF(AU7&lt;2.51,"ต้องปรับปรุง",IF(AU7&lt;3.51,"พอใช้",IF(AU7&lt;4.51,"ดี",IF(AU7&gt;=4.51,"ดีมาก")))))</f>
        <v>#DIV/0!</v>
      </c>
      <c r="AW7" s="503"/>
      <c r="AX7" s="696"/>
      <c r="AY7" s="696"/>
      <c r="AZ7" s="697" t="e">
        <f>+SUM(AZ8,AZ14,AZ22,AZ29,AZ43,AZ55)/6</f>
        <v>#DIV/0!</v>
      </c>
      <c r="BA7" s="698" t="e">
        <f>IF(AZ7&lt;1.51,"ต้องปรับปรุงเร่งด่วน",IF(AZ7&lt;2.51,"ต้องปรับปรุง",IF(AZ7&lt;3.51,"พอใช้",IF(AZ7&lt;4.51,"ดี",IF(AZ7&gt;=4.51,"ดีมาก")))))</f>
        <v>#DIV/0!</v>
      </c>
      <c r="BB7" s="503"/>
      <c r="BC7" s="696"/>
      <c r="BD7" s="696"/>
      <c r="BE7" s="697" t="e">
        <f>+SUM(BE8,BE14,BE22,BE29,BE43,BE55)/6</f>
        <v>#DIV/0!</v>
      </c>
      <c r="BF7" s="698" t="e">
        <f>IF(BE7&lt;1.51,"ต้องปรับปรุงเร่งด่วน",IF(BE7&lt;2.51,"ต้องปรับปรุง",IF(BE7&lt;3.51,"พอใช้",IF(BE7&lt;4.51,"ดี",IF(BE7&gt;=4.51,"ดีมาก")))))</f>
        <v>#DIV/0!</v>
      </c>
      <c r="BG7" s="503"/>
      <c r="BH7" s="696"/>
      <c r="BI7" s="696"/>
      <c r="BJ7" s="697" t="e">
        <f>+SUM(BJ8,BJ14,BJ22,BJ29,BJ43,BJ55)/6</f>
        <v>#DIV/0!</v>
      </c>
      <c r="BK7" s="698" t="e">
        <f>IF(BJ7&lt;1.51,"ต้องปรับปรุงเร่งด่วน",IF(BJ7&lt;2.51,"ต้องปรับปรุง",IF(BJ7&lt;3.51,"พอใช้",IF(BJ7&lt;4.51,"ดี",IF(BJ7&gt;=4.51,"ดีมาก")))))</f>
        <v>#DIV/0!</v>
      </c>
      <c r="BL7" s="700"/>
      <c r="BM7" s="700"/>
      <c r="BN7" s="700"/>
      <c r="BO7" s="700"/>
      <c r="BP7" s="700"/>
      <c r="BQ7" s="700"/>
      <c r="BR7" s="700"/>
      <c r="BS7" s="700"/>
      <c r="BT7" s="700"/>
      <c r="BU7" s="700"/>
      <c r="BV7" s="700"/>
      <c r="BW7" s="700"/>
      <c r="BX7" s="700"/>
      <c r="BY7" s="700"/>
      <c r="BZ7" s="700"/>
      <c r="CA7" s="700"/>
      <c r="CB7" s="700"/>
      <c r="CC7" s="700"/>
      <c r="CD7" s="700"/>
      <c r="CE7" s="700"/>
      <c r="CF7" s="700"/>
      <c r="CG7" s="700"/>
      <c r="CH7" s="700"/>
      <c r="CI7" s="700"/>
      <c r="CJ7" s="700"/>
      <c r="CK7" s="700"/>
      <c r="CL7" s="700"/>
      <c r="CM7" s="700"/>
      <c r="CN7" s="700"/>
      <c r="CO7" s="700"/>
      <c r="CP7" s="700"/>
      <c r="CQ7" s="700"/>
      <c r="CR7" s="700"/>
      <c r="CS7" s="700"/>
      <c r="CT7" s="700"/>
      <c r="CU7" s="700"/>
      <c r="CV7" s="700"/>
      <c r="CW7" s="700"/>
      <c r="CX7" s="700"/>
      <c r="CY7" s="700"/>
      <c r="CZ7" s="700"/>
      <c r="DA7" s="700"/>
      <c r="DB7" s="700"/>
      <c r="DC7" s="700"/>
      <c r="DD7" s="700"/>
      <c r="DE7" s="700"/>
      <c r="DF7" s="700"/>
      <c r="DG7" s="700"/>
      <c r="DH7" s="700"/>
      <c r="DI7" s="700"/>
      <c r="DJ7" s="700"/>
      <c r="DK7" s="700"/>
      <c r="DL7" s="700"/>
      <c r="DM7" s="700"/>
      <c r="DN7" s="700"/>
      <c r="DO7" s="700"/>
      <c r="DP7" s="700"/>
      <c r="DQ7" s="700"/>
      <c r="DR7" s="700"/>
      <c r="DS7" s="700"/>
      <c r="DT7" s="700"/>
      <c r="DU7" s="700"/>
      <c r="DV7" s="700"/>
      <c r="DW7" s="700"/>
      <c r="DX7" s="700"/>
      <c r="DY7" s="700"/>
      <c r="DZ7" s="700"/>
      <c r="EA7" s="700"/>
      <c r="EB7" s="700"/>
      <c r="EC7" s="700"/>
      <c r="ED7" s="700"/>
      <c r="EE7" s="700"/>
      <c r="EF7" s="700"/>
      <c r="EG7" s="700"/>
      <c r="EH7" s="700"/>
      <c r="EI7" s="700"/>
      <c r="EJ7" s="700"/>
      <c r="EK7" s="700"/>
      <c r="EL7" s="700"/>
      <c r="EM7" s="700"/>
      <c r="EN7" s="700"/>
      <c r="EO7" s="700"/>
      <c r="EP7" s="700"/>
      <c r="EQ7" s="700"/>
      <c r="ER7" s="700"/>
      <c r="ES7" s="700"/>
      <c r="ET7" s="700"/>
      <c r="EU7" s="700"/>
      <c r="EV7" s="700"/>
      <c r="EW7" s="700"/>
      <c r="EX7" s="700"/>
      <c r="EY7" s="700"/>
      <c r="EZ7" s="700"/>
      <c r="FA7" s="700"/>
      <c r="FB7" s="700"/>
      <c r="FC7" s="700"/>
      <c r="FD7" s="700"/>
      <c r="FE7" s="700"/>
      <c r="FF7" s="700"/>
      <c r="FG7" s="700"/>
      <c r="FH7" s="700"/>
      <c r="FI7" s="700"/>
      <c r="FJ7" s="700"/>
      <c r="FK7" s="700"/>
      <c r="FL7" s="700"/>
      <c r="FM7" s="700"/>
      <c r="FN7" s="700"/>
      <c r="FO7" s="700"/>
      <c r="FP7" s="700"/>
      <c r="FQ7" s="700"/>
      <c r="FR7" s="700"/>
      <c r="FS7" s="700"/>
      <c r="FT7" s="700"/>
      <c r="FU7" s="700"/>
      <c r="FV7" s="700"/>
      <c r="FW7" s="700"/>
      <c r="FX7" s="700"/>
      <c r="FY7" s="700"/>
      <c r="FZ7" s="700"/>
      <c r="GA7" s="700"/>
      <c r="GB7" s="700"/>
      <c r="GC7" s="700"/>
      <c r="GD7" s="700"/>
      <c r="GE7" s="700"/>
      <c r="GF7" s="700"/>
      <c r="GG7" s="700"/>
      <c r="GH7" s="700"/>
      <c r="GI7" s="700"/>
      <c r="GJ7" s="700"/>
      <c r="GK7" s="700"/>
      <c r="GL7" s="700"/>
      <c r="GM7" s="700"/>
      <c r="GN7" s="700"/>
      <c r="GO7" s="700"/>
      <c r="GP7" s="700"/>
      <c r="GQ7" s="700"/>
      <c r="GR7" s="700"/>
      <c r="GS7" s="700"/>
      <c r="GT7" s="700"/>
      <c r="GU7" s="700"/>
      <c r="GV7" s="700"/>
      <c r="GW7" s="700"/>
      <c r="GX7" s="700"/>
      <c r="GY7" s="700"/>
      <c r="GZ7" s="700"/>
      <c r="HA7" s="700"/>
      <c r="HB7" s="700"/>
      <c r="HC7" s="700"/>
      <c r="HD7" s="700"/>
      <c r="HE7" s="700"/>
      <c r="HF7" s="700"/>
      <c r="HG7" s="700"/>
      <c r="HH7" s="700"/>
      <c r="HI7" s="700"/>
      <c r="HJ7" s="700"/>
      <c r="HK7" s="700"/>
      <c r="HL7" s="700"/>
      <c r="HM7" s="700"/>
      <c r="HN7" s="700"/>
      <c r="HO7" s="700"/>
      <c r="HP7" s="700"/>
      <c r="HQ7" s="700"/>
      <c r="HR7" s="700"/>
      <c r="HS7" s="700"/>
      <c r="HT7" s="700"/>
      <c r="HU7" s="700"/>
      <c r="HV7" s="700"/>
      <c r="HW7" s="700"/>
      <c r="HX7" s="700"/>
      <c r="HY7" s="700"/>
      <c r="HZ7" s="700"/>
      <c r="IA7" s="700"/>
      <c r="IB7" s="700"/>
      <c r="IC7" s="700"/>
      <c r="ID7" s="700"/>
      <c r="IE7" s="700"/>
      <c r="IF7" s="700"/>
      <c r="IG7" s="700"/>
      <c r="IH7" s="700"/>
      <c r="II7" s="700"/>
      <c r="IJ7" s="700"/>
    </row>
    <row r="8" spans="1:244" s="117" customFormat="1" ht="24">
      <c r="A8" s="711">
        <v>1.1000000000000001</v>
      </c>
      <c r="B8" s="712" t="s">
        <v>22</v>
      </c>
      <c r="C8" s="711" t="s">
        <v>65</v>
      </c>
      <c r="D8" s="711" t="s">
        <v>23</v>
      </c>
      <c r="E8" s="713">
        <f>+'1.เป้าหมาย'!B6</f>
        <v>2.99</v>
      </c>
      <c r="F8" s="715">
        <f>+F9</f>
        <v>18.563578088578087</v>
      </c>
      <c r="G8" s="715" t="e">
        <f>+F9/F12</f>
        <v>#DIV/0!</v>
      </c>
      <c r="H8" s="715" t="e">
        <f>+G8</f>
        <v>#DIV/0!</v>
      </c>
      <c r="I8" s="713" t="e">
        <f>IF(H8&lt;1.51,"ต้องปรับปรุงเร่งด่วน",IF(H8&lt;2.51,"ต้องปรับปรุง",IF(H8&lt;3.51,"พอใช้",IF(H8&lt;4.51,"ดี",IF(H8&gt;=4.51,"ดีมาก")))))</f>
        <v>#DIV/0!</v>
      </c>
      <c r="J8" s="716">
        <f>+'1.เป้าหมาย'!C6</f>
        <v>3.35</v>
      </c>
      <c r="K8" s="715">
        <f>+K9</f>
        <v>8.5480419580419582</v>
      </c>
      <c r="L8" s="715" t="e">
        <f>+K9/K12</f>
        <v>#DIV/0!</v>
      </c>
      <c r="M8" s="715"/>
      <c r="N8" s="715"/>
      <c r="O8" s="715"/>
      <c r="P8" s="715"/>
      <c r="Q8" s="715" t="e">
        <f>+L8</f>
        <v>#DIV/0!</v>
      </c>
      <c r="R8" s="713" t="e">
        <f>IF(Q8&lt;1.51,"ต้องปรับปรุงเร่งด่วน",IF(Q8&lt;2.51,"ต้องปรับปรุง",IF(Q8&lt;3.51,"พอใช้",IF(Q8&lt;4.51,"ดี",IF(Q8&gt;=4.51,"ดีมาก")))))</f>
        <v>#DIV/0!</v>
      </c>
      <c r="S8" s="716">
        <f>+'1.เป้าหมาย'!D6</f>
        <v>3.33</v>
      </c>
      <c r="T8" s="715">
        <f>+T9</f>
        <v>3.2238461538461536</v>
      </c>
      <c r="U8" s="715" t="e">
        <f>+T9/T12</f>
        <v>#DIV/0!</v>
      </c>
      <c r="V8" s="715" t="e">
        <f>+U8</f>
        <v>#DIV/0!</v>
      </c>
      <c r="W8" s="713" t="e">
        <f>IF(V8&lt;1.51,"ต้องปรับปรุงเร่งด่วน",IF(V8&lt;2.51,"ต้องปรับปรุง",IF(V8&lt;3.51,"พอใช้",IF(V8&lt;4.51,"ดี",IF(V8&gt;=4.51,"ดีมาก")))))</f>
        <v>#DIV/0!</v>
      </c>
      <c r="X8" s="716">
        <f>+'1.เป้าหมาย'!E6</f>
        <v>3.42</v>
      </c>
      <c r="Y8" s="715">
        <f>+Y9</f>
        <v>53.04447552447553</v>
      </c>
      <c r="Z8" s="715" t="e">
        <f>+Y9/Y12</f>
        <v>#DIV/0!</v>
      </c>
      <c r="AA8" s="715" t="e">
        <f>+Z8</f>
        <v>#DIV/0!</v>
      </c>
      <c r="AB8" s="713" t="e">
        <f>IF(AA8&lt;1.51,"ต้องปรับปรุงเร่งด่วน",IF(AA8&lt;2.51,"ต้องปรับปรุง",IF(AA8&lt;3.51,"พอใช้",IF(AA8&lt;4.51,"ดี",IF(AA8&gt;=4.51,"ดีมาก")))))</f>
        <v>#DIV/0!</v>
      </c>
      <c r="AC8" s="716">
        <f>+'1.เป้าหมาย'!F6</f>
        <v>4.1900000000000004</v>
      </c>
      <c r="AD8" s="715">
        <f>+AD9</f>
        <v>44.943158508158511</v>
      </c>
      <c r="AE8" s="715" t="e">
        <f>+AD9/AD12</f>
        <v>#DIV/0!</v>
      </c>
      <c r="AF8" s="715" t="e">
        <f>+AE8</f>
        <v>#DIV/0!</v>
      </c>
      <c r="AG8" s="713" t="e">
        <f>IF(AF8&lt;1.51,"ต้องปรับปรุงเร่งด่วน",IF(AF8&lt;2.51,"ต้องปรับปรุง",IF(AF8&lt;3.51,"พอใช้",IF(AF8&lt;4.51,"ดี",IF(AF8&gt;=4.51,"ดีมาก")))))</f>
        <v>#DIV/0!</v>
      </c>
      <c r="AH8" s="716">
        <f>+'1.เป้าหมาย'!G6</f>
        <v>3.24</v>
      </c>
      <c r="AI8" s="715">
        <f>+AI9</f>
        <v>20.997115384615384</v>
      </c>
      <c r="AJ8" s="715" t="e">
        <f>+AI9/AI12</f>
        <v>#DIV/0!</v>
      </c>
      <c r="AK8" s="715" t="e">
        <f>+AJ8</f>
        <v>#DIV/0!</v>
      </c>
      <c r="AL8" s="713" t="e">
        <f>IF(AK8&lt;1.51,"ต้องปรับปรุงเร่งด่วน",IF(AK8&lt;2.51,"ต้องปรับปรุง",IF(AK8&lt;3.51,"พอใช้",IF(AK8&lt;4.51,"ดี",IF(AK8&gt;=4.51,"ดีมาก")))))</f>
        <v>#DIV/0!</v>
      </c>
      <c r="AM8" s="716">
        <f>+'1.เป้าหมาย'!H6</f>
        <v>3.22</v>
      </c>
      <c r="AN8" s="715">
        <f>+AN9</f>
        <v>5.1723076923076929</v>
      </c>
      <c r="AO8" s="715" t="e">
        <f>+AN9/AN12</f>
        <v>#DIV/0!</v>
      </c>
      <c r="AP8" s="715" t="e">
        <f>+AO8</f>
        <v>#DIV/0!</v>
      </c>
      <c r="AQ8" s="713" t="e">
        <f>IF(AP8&lt;1.51,"ต้องปรับปรุงเร่งด่วน",IF(AP8&lt;2.51,"ต้องปรับปรุง",IF(AP8&lt;3.51,"พอใช้",IF(AP8&lt;4.51,"ดี",IF(AP8&gt;=4.51,"ดีมาก")))))</f>
        <v>#DIV/0!</v>
      </c>
      <c r="AR8" s="716">
        <f>+'1.เป้าหมาย'!I6</f>
        <v>2.83</v>
      </c>
      <c r="AS8" s="715">
        <f>+AS9</f>
        <v>40.920209790209789</v>
      </c>
      <c r="AT8" s="715" t="e">
        <f>+AS9/AS12</f>
        <v>#DIV/0!</v>
      </c>
      <c r="AU8" s="715" t="e">
        <f>+AT8</f>
        <v>#DIV/0!</v>
      </c>
      <c r="AV8" s="713" t="e">
        <f>IF(AU8&lt;1.51,"ต้องปรับปรุงเร่งด่วน",IF(AU8&lt;2.51,"ต้องปรับปรุง",IF(AU8&lt;3.51,"พอใช้",IF(AU8&lt;4.51,"ดี",IF(AU8&gt;=4.51,"ดีมาก")))))</f>
        <v>#DIV/0!</v>
      </c>
      <c r="AW8" s="716">
        <f>+'1.เป้าหมาย'!J6</f>
        <v>2.81</v>
      </c>
      <c r="AX8" s="715">
        <f>+AX9</f>
        <v>21.850769230769234</v>
      </c>
      <c r="AY8" s="715" t="e">
        <f>+AX9/AX12</f>
        <v>#DIV/0!</v>
      </c>
      <c r="AZ8" s="715" t="e">
        <f>+AY8</f>
        <v>#DIV/0!</v>
      </c>
      <c r="BA8" s="713" t="e">
        <f>IF(AZ8&lt;1.51,"ต้องปรับปรุงเร่งด่วน",IF(AZ8&lt;2.51,"ต้องปรับปรุง",IF(AZ8&lt;3.51,"พอใช้",IF(AZ8&lt;4.51,"ดี",IF(AZ8&gt;=4.51,"ดีมาก")))))</f>
        <v>#DIV/0!</v>
      </c>
      <c r="BB8" s="716">
        <f>+'1.เป้าหมาย'!K6</f>
        <v>3.64</v>
      </c>
      <c r="BC8" s="715">
        <f>+BC9</f>
        <v>3.4638461538461538</v>
      </c>
      <c r="BD8" s="715" t="e">
        <f>+BC9/BC12</f>
        <v>#DIV/0!</v>
      </c>
      <c r="BE8" s="715" t="e">
        <f>+BD8</f>
        <v>#DIV/0!</v>
      </c>
      <c r="BF8" s="713" t="e">
        <f>IF(BE8&lt;1.51,"ต้องปรับปรุงเร่งด่วน",IF(BE8&lt;2.51,"ต้องปรับปรุง",IF(BE8&lt;3.51,"พอใช้",IF(BE8&lt;4.51,"ดี",IF(BE8&gt;=4.51,"ดีมาก")))))</f>
        <v>#DIV/0!</v>
      </c>
      <c r="BG8" s="716">
        <f>+'1.เป้าหมาย'!L6</f>
        <v>2.67</v>
      </c>
      <c r="BH8" s="715">
        <f>+BH9</f>
        <v>7.2931468531468528</v>
      </c>
      <c r="BI8" s="715" t="e">
        <f>+BH9/BH12</f>
        <v>#DIV/0!</v>
      </c>
      <c r="BJ8" s="715" t="e">
        <f>+BI8</f>
        <v>#DIV/0!</v>
      </c>
      <c r="BK8" s="713" t="e">
        <f>IF(BJ8&lt;1.51,"ต้องปรับปรุงเร่งด่วน",IF(BJ8&lt;2.51,"ต้องปรับปรุง",IF(BJ8&lt;3.51,"พอใช้",IF(BJ8&lt;4.51,"ดี",IF(BJ8&gt;=4.51,"ดีมาก")))))</f>
        <v>#DIV/0!</v>
      </c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</row>
    <row r="9" spans="1:244" s="117" customFormat="1" ht="48">
      <c r="A9" s="506"/>
      <c r="B9" s="118" t="s">
        <v>136</v>
      </c>
      <c r="C9" s="568"/>
      <c r="D9" s="507"/>
      <c r="E9" s="569"/>
      <c r="F9" s="216">
        <f>+'2.1ฐาน_สรุปหลักสูตร_รวม_58.'!AE11</f>
        <v>18.563578088578087</v>
      </c>
      <c r="G9" s="216"/>
      <c r="H9" s="216"/>
      <c r="I9" s="216"/>
      <c r="J9" s="216"/>
      <c r="K9" s="216">
        <f>+'2.1ฐาน_สรุปหลักสูตร_รวม_58.'!AE15</f>
        <v>8.5480419580419582</v>
      </c>
      <c r="L9" s="216"/>
      <c r="M9" s="216"/>
      <c r="N9" s="216"/>
      <c r="O9" s="216"/>
      <c r="P9" s="216"/>
      <c r="Q9" s="216"/>
      <c r="R9" s="216"/>
      <c r="S9" s="216"/>
      <c r="T9" s="216">
        <f>+'2.1ฐาน_สรุปหลักสูตร_รวม_58.'!AE17</f>
        <v>3.2238461538461536</v>
      </c>
      <c r="U9" s="216"/>
      <c r="V9" s="216"/>
      <c r="W9" s="216"/>
      <c r="X9" s="216"/>
      <c r="Y9" s="216">
        <f>+'2.1ฐาน_สรุปหลักสูตร_รวม_58.'!AE39</f>
        <v>53.04447552447553</v>
      </c>
      <c r="Z9" s="216"/>
      <c r="AA9" s="216"/>
      <c r="AB9" s="216"/>
      <c r="AC9" s="216"/>
      <c r="AD9" s="216">
        <f>+'2.1ฐาน_สรุปหลักสูตร_รวม_58.'!AE56</f>
        <v>44.943158508158511</v>
      </c>
      <c r="AE9" s="216"/>
      <c r="AF9" s="216"/>
      <c r="AG9" s="216"/>
      <c r="AH9" s="216"/>
      <c r="AI9" s="216">
        <f>+'2.1ฐาน_สรุปหลักสูตร_รวม_58.'!AE65</f>
        <v>20.997115384615384</v>
      </c>
      <c r="AJ9" s="216"/>
      <c r="AK9" s="216"/>
      <c r="AL9" s="216"/>
      <c r="AM9" s="216"/>
      <c r="AN9" s="216">
        <f>+'2.1ฐาน_สรุปหลักสูตร_รวม_58.'!AE68</f>
        <v>5.1723076923076929</v>
      </c>
      <c r="AO9" s="216"/>
      <c r="AP9" s="216"/>
      <c r="AQ9" s="216"/>
      <c r="AR9" s="216"/>
      <c r="AS9" s="216">
        <f>+'2.1ฐาน_สรุปหลักสูตร_รวม_58.'!AE84</f>
        <v>40.920209790209789</v>
      </c>
      <c r="AT9" s="216"/>
      <c r="AU9" s="216"/>
      <c r="AV9" s="216"/>
      <c r="AW9" s="216"/>
      <c r="AX9" s="216">
        <f>+'2.1ฐาน_สรุปหลักสูตร_รวม_58.'!AE93</f>
        <v>21.850769230769234</v>
      </c>
      <c r="AY9" s="216"/>
      <c r="AZ9" s="216"/>
      <c r="BA9" s="216"/>
      <c r="BB9" s="216"/>
      <c r="BC9" s="216">
        <f>+'2.1ฐาน_สรุปหลักสูตร_รวม_58.'!AE95</f>
        <v>3.4638461538461538</v>
      </c>
      <c r="BD9" s="216"/>
      <c r="BE9" s="216"/>
      <c r="BF9" s="216"/>
      <c r="BG9" s="216"/>
      <c r="BH9" s="216">
        <f>+'2.1ฐาน_สรุปหลักสูตร_รวม_58.'!AE101</f>
        <v>7.2931468531468528</v>
      </c>
      <c r="BI9" s="216"/>
      <c r="BJ9" s="216"/>
      <c r="BK9" s="2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</row>
    <row r="10" spans="1:244" s="115" customFormat="1" ht="24">
      <c r="A10" s="570"/>
      <c r="B10" s="119" t="s">
        <v>135</v>
      </c>
      <c r="C10" s="571"/>
      <c r="D10" s="572"/>
      <c r="E10" s="573"/>
      <c r="F10" s="574"/>
      <c r="G10" s="575"/>
      <c r="H10" s="575"/>
      <c r="I10" s="575"/>
      <c r="J10" s="575"/>
      <c r="K10" s="574"/>
      <c r="L10" s="575"/>
      <c r="M10" s="575"/>
      <c r="N10" s="575"/>
      <c r="O10" s="575"/>
      <c r="P10" s="575"/>
      <c r="Q10" s="575"/>
      <c r="R10" s="575"/>
      <c r="S10" s="575"/>
      <c r="T10" s="574"/>
      <c r="U10" s="575"/>
      <c r="V10" s="575"/>
      <c r="W10" s="575"/>
      <c r="X10" s="575"/>
      <c r="Y10" s="1286"/>
      <c r="Z10" s="575"/>
      <c r="AA10" s="575"/>
      <c r="AB10" s="575"/>
      <c r="AC10" s="575"/>
      <c r="AD10" s="574"/>
      <c r="AE10" s="575"/>
      <c r="AF10" s="575"/>
      <c r="AG10" s="575"/>
      <c r="AH10" s="575"/>
      <c r="AI10" s="574"/>
      <c r="AJ10" s="575"/>
      <c r="AK10" s="575"/>
      <c r="AL10" s="575"/>
      <c r="AM10" s="575"/>
      <c r="AN10" s="574"/>
      <c r="AO10" s="575"/>
      <c r="AP10" s="575"/>
      <c r="AQ10" s="575"/>
      <c r="AR10" s="575"/>
      <c r="AS10" s="574"/>
      <c r="AT10" s="575"/>
      <c r="AU10" s="575"/>
      <c r="AV10" s="575"/>
      <c r="AW10" s="575"/>
      <c r="AX10" s="574"/>
      <c r="AY10" s="575"/>
      <c r="AZ10" s="575"/>
      <c r="BA10" s="575"/>
      <c r="BB10" s="575"/>
      <c r="BC10" s="574"/>
      <c r="BD10" s="575"/>
      <c r="BE10" s="575"/>
      <c r="BF10" s="575"/>
      <c r="BG10" s="575"/>
      <c r="BH10" s="574"/>
      <c r="BI10" s="575"/>
      <c r="BJ10" s="575"/>
      <c r="BK10" s="575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</row>
    <row r="11" spans="1:244" s="115" customFormat="1" ht="24">
      <c r="A11" s="570"/>
      <c r="B11" s="119" t="s">
        <v>137</v>
      </c>
      <c r="C11" s="571"/>
      <c r="D11" s="572"/>
      <c r="E11" s="573"/>
      <c r="F11" s="574"/>
      <c r="G11" s="575"/>
      <c r="H11" s="575"/>
      <c r="I11" s="575"/>
      <c r="J11" s="575"/>
      <c r="K11" s="574"/>
      <c r="L11" s="575"/>
      <c r="M11" s="575"/>
      <c r="N11" s="575"/>
      <c r="O11" s="575"/>
      <c r="P11" s="575"/>
      <c r="Q11" s="575"/>
      <c r="R11" s="575"/>
      <c r="S11" s="575"/>
      <c r="T11" s="574"/>
      <c r="U11" s="575"/>
      <c r="V11" s="575"/>
      <c r="W11" s="575"/>
      <c r="X11" s="575"/>
      <c r="Y11" s="574"/>
      <c r="Z11" s="575"/>
      <c r="AA11" s="575"/>
      <c r="AB11" s="575"/>
      <c r="AC11" s="575"/>
      <c r="AD11" s="574"/>
      <c r="AE11" s="575"/>
      <c r="AF11" s="575"/>
      <c r="AG11" s="575"/>
      <c r="AH11" s="575"/>
      <c r="AI11" s="574"/>
      <c r="AJ11" s="575"/>
      <c r="AK11" s="575"/>
      <c r="AL11" s="575"/>
      <c r="AM11" s="575"/>
      <c r="AN11" s="574"/>
      <c r="AO11" s="575"/>
      <c r="AP11" s="575"/>
      <c r="AQ11" s="575"/>
      <c r="AR11" s="575"/>
      <c r="AS11" s="574"/>
      <c r="AT11" s="575"/>
      <c r="AU11" s="575"/>
      <c r="AV11" s="575"/>
      <c r="AW11" s="575"/>
      <c r="AX11" s="574"/>
      <c r="AY11" s="575"/>
      <c r="AZ11" s="575"/>
      <c r="BA11" s="575"/>
      <c r="BB11" s="575"/>
      <c r="BC11" s="574"/>
      <c r="BD11" s="575"/>
      <c r="BE11" s="575"/>
      <c r="BF11" s="575"/>
      <c r="BG11" s="575"/>
      <c r="BH11" s="574"/>
      <c r="BI11" s="575"/>
      <c r="BJ11" s="575"/>
      <c r="BK11" s="575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</row>
    <row r="12" spans="1:244" s="115" customFormat="1" ht="24">
      <c r="A12" s="570"/>
      <c r="B12" s="118" t="s">
        <v>24</v>
      </c>
      <c r="C12" s="571"/>
      <c r="D12" s="572"/>
      <c r="E12" s="573"/>
      <c r="F12" s="574"/>
      <c r="G12" s="576"/>
      <c r="H12" s="577"/>
      <c r="I12" s="577"/>
      <c r="J12" s="577"/>
      <c r="K12" s="574"/>
      <c r="L12" s="576"/>
      <c r="M12" s="576"/>
      <c r="N12" s="576"/>
      <c r="O12" s="576"/>
      <c r="P12" s="576"/>
      <c r="Q12" s="577"/>
      <c r="R12" s="577"/>
      <c r="S12" s="577"/>
      <c r="T12" s="574"/>
      <c r="U12" s="576"/>
      <c r="V12" s="577"/>
      <c r="W12" s="577"/>
      <c r="X12" s="577"/>
      <c r="Y12" s="574"/>
      <c r="Z12" s="576"/>
      <c r="AA12" s="577"/>
      <c r="AB12" s="577"/>
      <c r="AC12" s="577"/>
      <c r="AD12" s="574"/>
      <c r="AE12" s="576"/>
      <c r="AF12" s="577"/>
      <c r="AG12" s="577"/>
      <c r="AH12" s="577"/>
      <c r="AI12" s="574"/>
      <c r="AJ12" s="576"/>
      <c r="AK12" s="577"/>
      <c r="AL12" s="577"/>
      <c r="AM12" s="577"/>
      <c r="AN12" s="574"/>
      <c r="AO12" s="576"/>
      <c r="AP12" s="577"/>
      <c r="AQ12" s="577"/>
      <c r="AR12" s="577"/>
      <c r="AS12" s="574"/>
      <c r="AT12" s="576"/>
      <c r="AU12" s="577"/>
      <c r="AV12" s="577"/>
      <c r="AW12" s="577"/>
      <c r="AX12" s="574"/>
      <c r="AY12" s="576"/>
      <c r="AZ12" s="577"/>
      <c r="BA12" s="577"/>
      <c r="BB12" s="577"/>
      <c r="BC12" s="574"/>
      <c r="BD12" s="576"/>
      <c r="BE12" s="577"/>
      <c r="BF12" s="577"/>
      <c r="BG12" s="577"/>
      <c r="BH12" s="574"/>
      <c r="BI12" s="576"/>
      <c r="BJ12" s="577"/>
      <c r="BK12" s="577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</row>
    <row r="13" spans="1:244" s="115" customFormat="1" ht="24">
      <c r="A13" s="570"/>
      <c r="B13" s="118" t="s">
        <v>82</v>
      </c>
      <c r="C13" s="571"/>
      <c r="D13" s="572"/>
      <c r="E13" s="569"/>
      <c r="F13" s="1046" t="e">
        <f>+F10/F12</f>
        <v>#DIV/0!</v>
      </c>
      <c r="H13" s="578"/>
      <c r="I13" s="578"/>
      <c r="J13" s="578"/>
      <c r="K13" s="1046" t="e">
        <f>+K10/K12</f>
        <v>#DIV/0!</v>
      </c>
      <c r="M13" s="216"/>
      <c r="N13" s="216"/>
      <c r="O13" s="216"/>
      <c r="P13" s="216"/>
      <c r="Q13" s="578"/>
      <c r="R13" s="578"/>
      <c r="S13" s="578"/>
      <c r="T13" s="1046" t="e">
        <f>+T10/T12</f>
        <v>#DIV/0!</v>
      </c>
      <c r="V13" s="578"/>
      <c r="W13" s="578"/>
      <c r="X13" s="578"/>
      <c r="Y13" s="1046" t="e">
        <f>+Y10/Y12</f>
        <v>#DIV/0!</v>
      </c>
      <c r="AA13" s="578"/>
      <c r="AB13" s="578"/>
      <c r="AC13" s="578"/>
      <c r="AD13" s="1046" t="e">
        <f>+AD10/AD12</f>
        <v>#DIV/0!</v>
      </c>
      <c r="AF13" s="578"/>
      <c r="AG13" s="578"/>
      <c r="AH13" s="578"/>
      <c r="AI13" s="1046" t="e">
        <f>+AI10/AI12</f>
        <v>#DIV/0!</v>
      </c>
      <c r="AK13" s="578"/>
      <c r="AL13" s="578"/>
      <c r="AM13" s="578"/>
      <c r="AN13" s="1046" t="e">
        <f>+AN10/AN12</f>
        <v>#DIV/0!</v>
      </c>
      <c r="AP13" s="578"/>
      <c r="AQ13" s="578"/>
      <c r="AR13" s="578"/>
      <c r="AS13" s="1046" t="e">
        <f>+AS10/AS12</f>
        <v>#DIV/0!</v>
      </c>
      <c r="AU13" s="578"/>
      <c r="AV13" s="578"/>
      <c r="AW13" s="578"/>
      <c r="AX13" s="1046" t="e">
        <f>+AX10/AX12</f>
        <v>#DIV/0!</v>
      </c>
      <c r="AZ13" s="578"/>
      <c r="BA13" s="578"/>
      <c r="BB13" s="578"/>
      <c r="BC13" s="1046" t="e">
        <f>+BC10/BC12</f>
        <v>#DIV/0!</v>
      </c>
      <c r="BE13" s="578"/>
      <c r="BF13" s="578"/>
      <c r="BG13" s="578"/>
      <c r="BH13" s="1046" t="e">
        <f>+BH10/BH12</f>
        <v>#DIV/0!</v>
      </c>
      <c r="BJ13" s="578"/>
      <c r="BK13" s="578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</row>
    <row r="14" spans="1:244" s="117" customFormat="1" ht="24">
      <c r="A14" s="711">
        <v>1.2</v>
      </c>
      <c r="B14" s="712" t="s">
        <v>25</v>
      </c>
      <c r="C14" s="711" t="s">
        <v>63</v>
      </c>
      <c r="D14" s="717" t="s">
        <v>26</v>
      </c>
      <c r="E14" s="718">
        <f>+'1.เป้าหมาย'!B7</f>
        <v>71</v>
      </c>
      <c r="F14" s="714">
        <f>+F17</f>
        <v>0</v>
      </c>
      <c r="G14" s="715" t="e">
        <f>+G17</f>
        <v>#DIV/0!</v>
      </c>
      <c r="H14" s="721" t="e">
        <f>+H17</f>
        <v>#DIV/0!</v>
      </c>
      <c r="I14" s="713" t="e">
        <f>IF(H14&lt;1.51,"ต้องปรับปรุงเร่งด่วน",IF(H14&lt;2.51,"ต้องปรับปรุง",IF(H14&lt;3.51,"พอใช้",IF(H14&lt;4.51,"ดี",IF(H14&gt;=4.51,"ดีมาก")))))</f>
        <v>#DIV/0!</v>
      </c>
      <c r="J14" s="718">
        <f>+'1.เป้าหมาย'!C7</f>
        <v>46</v>
      </c>
      <c r="K14" s="714">
        <f>+K17</f>
        <v>0</v>
      </c>
      <c r="L14" s="715" t="e">
        <f>+L17</f>
        <v>#DIV/0!</v>
      </c>
      <c r="M14" s="719"/>
      <c r="N14" s="719"/>
      <c r="O14" s="719"/>
      <c r="P14" s="719"/>
      <c r="Q14" s="721" t="e">
        <f>+Q17</f>
        <v>#DIV/0!</v>
      </c>
      <c r="R14" s="713" t="e">
        <f>IF(Q14&lt;1.51,"ต้องปรับปรุงเร่งด่วน",IF(Q14&lt;2.51,"ต้องปรับปรุง",IF(Q14&lt;3.51,"พอใช้",IF(Q14&lt;4.51,"ดี",IF(Q14&gt;=4.51,"ดีมาก")))))</f>
        <v>#DIV/0!</v>
      </c>
      <c r="S14" s="718">
        <f>+'1.เป้าหมาย'!D7</f>
        <v>9.52</v>
      </c>
      <c r="T14" s="714">
        <f>+T17</f>
        <v>0</v>
      </c>
      <c r="U14" s="715" t="e">
        <f>+U17</f>
        <v>#DIV/0!</v>
      </c>
      <c r="V14" s="721" t="e">
        <f>+V17</f>
        <v>#DIV/0!</v>
      </c>
      <c r="W14" s="713" t="e">
        <f>IF(V14&lt;1.51,"ต้องปรับปรุงเร่งด่วน",IF(V14&lt;2.51,"ต้องปรับปรุง",IF(V14&lt;3.51,"พอใช้",IF(V14&lt;4.51,"ดี",IF(V14&gt;=4.51,"ดีมาก")))))</f>
        <v>#DIV/0!</v>
      </c>
      <c r="X14" s="718">
        <f>+'1.เป้าหมาย'!E7</f>
        <v>70.569999999999993</v>
      </c>
      <c r="Y14" s="714">
        <f>+Y17</f>
        <v>0</v>
      </c>
      <c r="Z14" s="715" t="e">
        <f>+Z17</f>
        <v>#DIV/0!</v>
      </c>
      <c r="AA14" s="721" t="e">
        <f>+AA17</f>
        <v>#DIV/0!</v>
      </c>
      <c r="AB14" s="713" t="e">
        <f>IF(AA14&lt;1.51,"ต้องปรับปรุงเร่งด่วน",IF(AA14&lt;2.51,"ต้องปรับปรุง",IF(AA14&lt;3.51,"พอใช้",IF(AA14&lt;4.51,"ดี",IF(AA14&gt;=4.51,"ดีมาก")))))</f>
        <v>#DIV/0!</v>
      </c>
      <c r="AC14" s="718">
        <f>+'1.เป้าหมาย'!F7</f>
        <v>69</v>
      </c>
      <c r="AD14" s="714">
        <f>+AD17</f>
        <v>0</v>
      </c>
      <c r="AE14" s="715" t="e">
        <f>+AE17</f>
        <v>#DIV/0!</v>
      </c>
      <c r="AF14" s="721" t="e">
        <f>+AF17</f>
        <v>#DIV/0!</v>
      </c>
      <c r="AG14" s="713" t="e">
        <f>IF(AF14&lt;1.51,"ต้องปรับปรุงเร่งด่วน",IF(AF14&lt;2.51,"ต้องปรับปรุง",IF(AF14&lt;3.51,"พอใช้",IF(AF14&lt;4.51,"ดี",IF(AF14&gt;=4.51,"ดีมาก")))))</f>
        <v>#DIV/0!</v>
      </c>
      <c r="AH14" s="718">
        <f>+'1.เป้าหมาย'!G7</f>
        <v>82.81</v>
      </c>
      <c r="AI14" s="714">
        <f>+AI17</f>
        <v>0</v>
      </c>
      <c r="AJ14" s="715" t="e">
        <f>+AJ17</f>
        <v>#DIV/0!</v>
      </c>
      <c r="AK14" s="721" t="e">
        <f>+AK17</f>
        <v>#DIV/0!</v>
      </c>
      <c r="AL14" s="713" t="e">
        <f>IF(AK14&lt;1.51,"ต้องปรับปรุงเร่งด่วน",IF(AK14&lt;2.51,"ต้องปรับปรุง",IF(AK14&lt;3.51,"พอใช้",IF(AK14&lt;4.51,"ดี",IF(AK14&gt;=4.51,"ดีมาก")))))</f>
        <v>#DIV/0!</v>
      </c>
      <c r="AM14" s="718">
        <f>+'1.เป้าหมาย'!H7</f>
        <v>31.82</v>
      </c>
      <c r="AN14" s="714">
        <f>+AN17</f>
        <v>5</v>
      </c>
      <c r="AO14" s="715" t="e">
        <f>+AO17</f>
        <v>#DIV/0!</v>
      </c>
      <c r="AP14" s="721" t="e">
        <f>+AP17</f>
        <v>#DIV/0!</v>
      </c>
      <c r="AQ14" s="713" t="e">
        <f>IF(AP14&lt;1.51,"ต้องปรับปรุงเร่งด่วน",IF(AP14&lt;2.51,"ต้องปรับปรุง",IF(AP14&lt;3.51,"พอใช้",IF(AP14&lt;4.51,"ดี",IF(AP14&gt;=4.51,"ดีมาก")))))</f>
        <v>#DIV/0!</v>
      </c>
      <c r="AR14" s="718">
        <f>+'1.เป้าหมาย'!I7</f>
        <v>31.87</v>
      </c>
      <c r="AS14" s="714">
        <f>+AS17</f>
        <v>0</v>
      </c>
      <c r="AT14" s="715" t="e">
        <f>+AT17</f>
        <v>#DIV/0!</v>
      </c>
      <c r="AU14" s="721" t="e">
        <f>+AU17</f>
        <v>#DIV/0!</v>
      </c>
      <c r="AV14" s="713" t="e">
        <f>IF(AU14&lt;1.51,"ต้องปรับปรุงเร่งด่วน",IF(AU14&lt;2.51,"ต้องปรับปรุง",IF(AU14&lt;3.51,"พอใช้",IF(AU14&lt;4.51,"ดี",IF(AU14&gt;=4.51,"ดีมาก")))))</f>
        <v>#DIV/0!</v>
      </c>
      <c r="AW14" s="718">
        <f>+'1.เป้าหมาย'!J7</f>
        <v>25.87</v>
      </c>
      <c r="AX14" s="714">
        <f>+AX17</f>
        <v>0</v>
      </c>
      <c r="AY14" s="715" t="e">
        <f>+AY17</f>
        <v>#DIV/0!</v>
      </c>
      <c r="AZ14" s="723" t="e">
        <f>+AZ17</f>
        <v>#DIV/0!</v>
      </c>
      <c r="BA14" s="713" t="e">
        <f>IF(AZ14&lt;1.51,"ต้องปรับปรุงเร่งด่วน",IF(AZ14&lt;2.51,"ต้องปรับปรุง",IF(AZ14&lt;3.51,"พอใช้",IF(AZ14&lt;4.51,"ดี",IF(AZ14&gt;=4.51,"ดีมาก")))))</f>
        <v>#DIV/0!</v>
      </c>
      <c r="BB14" s="718">
        <f>+'1.เป้าหมาย'!K7</f>
        <v>13.04</v>
      </c>
      <c r="BC14" s="714">
        <f>+BC17</f>
        <v>0</v>
      </c>
      <c r="BD14" s="715" t="e">
        <f>+BD17</f>
        <v>#DIV/0!</v>
      </c>
      <c r="BE14" s="721" t="e">
        <f>+BE17</f>
        <v>#DIV/0!</v>
      </c>
      <c r="BF14" s="713" t="e">
        <f>IF(BE14&lt;1.51,"ต้องปรับปรุงเร่งด่วน",IF(BE14&lt;2.51,"ต้องปรับปรุง",IF(BE14&lt;3.51,"พอใช้",IF(BE14&lt;4.51,"ดี",IF(BE14&gt;=4.51,"ดีมาก")))))</f>
        <v>#DIV/0!</v>
      </c>
      <c r="BG14" s="718">
        <f>+'1.เป้าหมาย'!L7</f>
        <v>31.25</v>
      </c>
      <c r="BH14" s="714">
        <f>+BH17</f>
        <v>0</v>
      </c>
      <c r="BI14" s="715" t="e">
        <f>+BI17</f>
        <v>#DIV/0!</v>
      </c>
      <c r="BJ14" s="721" t="e">
        <f>+BJ17</f>
        <v>#DIV/0!</v>
      </c>
      <c r="BK14" s="713" t="e">
        <f>IF(BJ14&lt;1.51,"ต้องปรับปรุงเร่งด่วน",IF(BJ14&lt;2.51,"ต้องปรับปรุง",IF(BJ14&lt;3.51,"พอใช้",IF(BJ14&lt;4.51,"ดี",IF(BJ14&gt;=4.51,"ดีมาก")))))</f>
        <v>#DIV/0!</v>
      </c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</row>
    <row r="15" spans="1:244" s="121" customFormat="1" ht="24">
      <c r="A15" s="510"/>
      <c r="B15" s="539" t="s">
        <v>153</v>
      </c>
      <c r="C15" s="507"/>
      <c r="D15" s="507"/>
      <c r="E15" s="573"/>
      <c r="F15" s="579"/>
      <c r="G15" s="511"/>
      <c r="H15" s="512"/>
      <c r="I15" s="512"/>
      <c r="J15" s="580"/>
      <c r="K15" s="579"/>
      <c r="L15" s="511"/>
      <c r="M15" s="511"/>
      <c r="N15" s="511"/>
      <c r="O15" s="511"/>
      <c r="P15" s="511"/>
      <c r="Q15" s="512"/>
      <c r="R15" s="512"/>
      <c r="S15" s="580"/>
      <c r="T15" s="579"/>
      <c r="U15" s="513"/>
      <c r="V15" s="512"/>
      <c r="W15" s="512"/>
      <c r="X15" s="580"/>
      <c r="Y15" s="579"/>
      <c r="Z15" s="511"/>
      <c r="AA15" s="512"/>
      <c r="AB15" s="512"/>
      <c r="AC15" s="580"/>
      <c r="AD15" s="579"/>
      <c r="AE15" s="511"/>
      <c r="AF15" s="512"/>
      <c r="AG15" s="512"/>
      <c r="AH15" s="580"/>
      <c r="AI15" s="579"/>
      <c r="AJ15" s="511"/>
      <c r="AK15" s="512"/>
      <c r="AL15" s="512"/>
      <c r="AM15" s="580"/>
      <c r="AN15" s="579"/>
      <c r="AO15" s="511"/>
      <c r="AP15" s="512"/>
      <c r="AQ15" s="512"/>
      <c r="AR15" s="580"/>
      <c r="AS15" s="579"/>
      <c r="AT15" s="511"/>
      <c r="AU15" s="512"/>
      <c r="AV15" s="512"/>
      <c r="AW15" s="580"/>
      <c r="AX15" s="579"/>
      <c r="AY15" s="511"/>
      <c r="AZ15" s="581"/>
      <c r="BA15" s="512"/>
      <c r="BB15" s="580"/>
      <c r="BC15" s="579"/>
      <c r="BD15" s="511"/>
      <c r="BE15" s="512"/>
      <c r="BF15" s="512"/>
      <c r="BG15" s="580"/>
      <c r="BH15" s="579"/>
      <c r="BI15" s="511"/>
      <c r="BJ15" s="512"/>
      <c r="BK15" s="512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</row>
    <row r="16" spans="1:244" s="121" customFormat="1" ht="24">
      <c r="A16" s="510"/>
      <c r="B16" s="539" t="s">
        <v>154</v>
      </c>
      <c r="C16" s="507"/>
      <c r="D16" s="507"/>
      <c r="E16" s="573"/>
      <c r="F16" s="579"/>
      <c r="G16" s="511"/>
      <c r="H16" s="512"/>
      <c r="I16" s="512"/>
      <c r="J16" s="580"/>
      <c r="K16" s="579"/>
      <c r="L16" s="511"/>
      <c r="M16" s="511"/>
      <c r="N16" s="511"/>
      <c r="O16" s="511"/>
      <c r="P16" s="511"/>
      <c r="Q16" s="512"/>
      <c r="R16" s="512"/>
      <c r="S16" s="580"/>
      <c r="T16" s="579"/>
      <c r="U16" s="513"/>
      <c r="V16" s="512"/>
      <c r="W16" s="512"/>
      <c r="X16" s="580"/>
      <c r="Y16" s="579"/>
      <c r="Z16" s="511"/>
      <c r="AA16" s="512"/>
      <c r="AB16" s="512"/>
      <c r="AC16" s="580"/>
      <c r="AD16" s="579"/>
      <c r="AE16" s="511"/>
      <c r="AF16" s="512"/>
      <c r="AG16" s="512"/>
      <c r="AH16" s="580"/>
      <c r="AI16" s="579"/>
      <c r="AJ16" s="511"/>
      <c r="AK16" s="512"/>
      <c r="AL16" s="512"/>
      <c r="AM16" s="580"/>
      <c r="AN16" s="579"/>
      <c r="AO16" s="511"/>
      <c r="AP16" s="512"/>
      <c r="AQ16" s="512"/>
      <c r="AR16" s="580"/>
      <c r="AS16" s="579"/>
      <c r="AT16" s="511"/>
      <c r="AU16" s="512"/>
      <c r="AV16" s="512"/>
      <c r="AW16" s="580"/>
      <c r="AX16" s="579"/>
      <c r="AY16" s="511"/>
      <c r="AZ16" s="581"/>
      <c r="BA16" s="512"/>
      <c r="BB16" s="580"/>
      <c r="BC16" s="579"/>
      <c r="BD16" s="511"/>
      <c r="BE16" s="512"/>
      <c r="BF16" s="512"/>
      <c r="BG16" s="580"/>
      <c r="BH16" s="579"/>
      <c r="BI16" s="511"/>
      <c r="BJ16" s="512"/>
      <c r="BK16" s="512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</row>
    <row r="17" spans="1:244" s="115" customFormat="1" ht="24">
      <c r="A17" s="570"/>
      <c r="B17" s="118" t="s">
        <v>27</v>
      </c>
      <c r="C17" s="571"/>
      <c r="D17" s="572"/>
      <c r="E17" s="569"/>
      <c r="F17" s="582">
        <f>+F20</f>
        <v>0</v>
      </c>
      <c r="G17" s="216" t="e">
        <f>+F17*100/F21</f>
        <v>#DIV/0!</v>
      </c>
      <c r="H17" s="583" t="e">
        <f>+IF(G17&lt;40,G17*5/40,IF(G17&gt;=40,5))</f>
        <v>#DIV/0!</v>
      </c>
      <c r="I17" s="583"/>
      <c r="J17" s="583"/>
      <c r="K17" s="582">
        <f>+K20</f>
        <v>0</v>
      </c>
      <c r="L17" s="216" t="e">
        <f>+K17*100/K21</f>
        <v>#DIV/0!</v>
      </c>
      <c r="M17" s="216"/>
      <c r="N17" s="216"/>
      <c r="O17" s="216"/>
      <c r="P17" s="216"/>
      <c r="Q17" s="583" t="e">
        <f>+IF(L17&lt;40,L17*5/40,IF(L17&gt;=40,5))</f>
        <v>#DIV/0!</v>
      </c>
      <c r="R17" s="583"/>
      <c r="S17" s="583"/>
      <c r="T17" s="584">
        <f>+T20</f>
        <v>0</v>
      </c>
      <c r="U17" s="583" t="e">
        <f>+T17*100/T21</f>
        <v>#DIV/0!</v>
      </c>
      <c r="V17" s="583" t="e">
        <f>+IF(U17&lt;40,U17*5/40,IF(U17&gt;=40,5))</f>
        <v>#DIV/0!</v>
      </c>
      <c r="W17" s="583"/>
      <c r="X17" s="583"/>
      <c r="Y17" s="582">
        <f>+Y20</f>
        <v>0</v>
      </c>
      <c r="Z17" s="216" t="e">
        <f>+Y17*100/Y21</f>
        <v>#DIV/0!</v>
      </c>
      <c r="AA17" s="583" t="e">
        <f>+IF(Z17&lt;40,Z17*5/40,IF(Z17&gt;=40,5))</f>
        <v>#DIV/0!</v>
      </c>
      <c r="AB17" s="583"/>
      <c r="AC17" s="583"/>
      <c r="AD17" s="582">
        <f>+AD20</f>
        <v>0</v>
      </c>
      <c r="AE17" s="216" t="e">
        <f>+AD17*100/AD21</f>
        <v>#DIV/0!</v>
      </c>
      <c r="AF17" s="583" t="e">
        <f>+IF(AE17&lt;40,AE17*5/40,IF(AE17&gt;=40,5))</f>
        <v>#DIV/0!</v>
      </c>
      <c r="AG17" s="583"/>
      <c r="AH17" s="583"/>
      <c r="AI17" s="582">
        <f>+AI20</f>
        <v>0</v>
      </c>
      <c r="AJ17" s="216" t="e">
        <f>+AI17*100/AI21</f>
        <v>#DIV/0!</v>
      </c>
      <c r="AK17" s="583" t="e">
        <f>+IF(AJ17&lt;40,AJ17*5/40,IF(AJ17&gt;=40,5))</f>
        <v>#DIV/0!</v>
      </c>
      <c r="AL17" s="583"/>
      <c r="AM17" s="583"/>
      <c r="AN17" s="582">
        <v>5</v>
      </c>
      <c r="AO17" s="216" t="e">
        <f>+AN17*100/AN21</f>
        <v>#DIV/0!</v>
      </c>
      <c r="AP17" s="583" t="e">
        <f>+IF(AO17&lt;40,AO17*5/40,IF(AO17&gt;=40,5))</f>
        <v>#DIV/0!</v>
      </c>
      <c r="AQ17" s="583"/>
      <c r="AR17" s="583"/>
      <c r="AS17" s="582">
        <f>+AS20</f>
        <v>0</v>
      </c>
      <c r="AT17" s="216" t="e">
        <f>+AS17*100/AS21</f>
        <v>#DIV/0!</v>
      </c>
      <c r="AU17" s="583" t="e">
        <f>+IF(AT17&lt;40,AT17*5/40,IF(AT17&gt;=40,5))</f>
        <v>#DIV/0!</v>
      </c>
      <c r="AV17" s="583"/>
      <c r="AW17" s="583"/>
      <c r="AX17" s="578">
        <f>+AX20</f>
        <v>0</v>
      </c>
      <c r="AY17" s="216" t="e">
        <f>+AX17*100/AX21</f>
        <v>#DIV/0!</v>
      </c>
      <c r="AZ17" s="583" t="e">
        <f>+IF(AY17&lt;40,AY17*5/40,IF(AY17&gt;=40,5))</f>
        <v>#DIV/0!</v>
      </c>
      <c r="BA17" s="583"/>
      <c r="BB17" s="583"/>
      <c r="BC17" s="582">
        <f>+BC20</f>
        <v>0</v>
      </c>
      <c r="BD17" s="216" t="e">
        <f>+BC17*100/BC21</f>
        <v>#DIV/0!</v>
      </c>
      <c r="BE17" s="583" t="e">
        <f>+IF(BD17&lt;40,BD17*5/40,IF(BD17&gt;=40,5))</f>
        <v>#DIV/0!</v>
      </c>
      <c r="BF17" s="583"/>
      <c r="BG17" s="583"/>
      <c r="BH17" s="582">
        <f>+BH20</f>
        <v>0</v>
      </c>
      <c r="BI17" s="216" t="e">
        <f>+BH17*100/BH21</f>
        <v>#DIV/0!</v>
      </c>
      <c r="BJ17" s="583" t="e">
        <f>+IF(BI17&lt;40,BI17*5/40,IF(BI17&gt;=40,5))</f>
        <v>#DIV/0!</v>
      </c>
      <c r="BK17" s="583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</row>
    <row r="18" spans="1:244" s="115" customFormat="1" ht="24">
      <c r="A18" s="570"/>
      <c r="B18" s="119" t="s">
        <v>83</v>
      </c>
      <c r="C18" s="571"/>
      <c r="D18" s="572"/>
      <c r="E18" s="573"/>
      <c r="F18" s="579"/>
      <c r="G18" s="576"/>
      <c r="H18" s="585"/>
      <c r="I18" s="585"/>
      <c r="J18" s="585"/>
      <c r="K18" s="579"/>
      <c r="L18" s="576"/>
      <c r="M18" s="576"/>
      <c r="N18" s="576"/>
      <c r="O18" s="576"/>
      <c r="P18" s="576"/>
      <c r="Q18" s="585"/>
      <c r="R18" s="585"/>
      <c r="S18" s="585"/>
      <c r="T18" s="579"/>
      <c r="U18" s="586"/>
      <c r="V18" s="585"/>
      <c r="W18" s="585"/>
      <c r="X18" s="585"/>
      <c r="Y18" s="579"/>
      <c r="Z18" s="576"/>
      <c r="AA18" s="585"/>
      <c r="AB18" s="585"/>
      <c r="AC18" s="585"/>
      <c r="AD18" s="579"/>
      <c r="AE18" s="576"/>
      <c r="AF18" s="585"/>
      <c r="AG18" s="585"/>
      <c r="AH18" s="585"/>
      <c r="AI18" s="579"/>
      <c r="AJ18" s="576"/>
      <c r="AK18" s="585"/>
      <c r="AL18" s="585"/>
      <c r="AM18" s="585"/>
      <c r="AN18" s="579"/>
      <c r="AO18" s="576"/>
      <c r="AP18" s="585"/>
      <c r="AQ18" s="585"/>
      <c r="AR18" s="585"/>
      <c r="AS18" s="579"/>
      <c r="AT18" s="576"/>
      <c r="AU18" s="585"/>
      <c r="AV18" s="585"/>
      <c r="AW18" s="585"/>
      <c r="AX18" s="579"/>
      <c r="AY18" s="576"/>
      <c r="AZ18" s="585"/>
      <c r="BA18" s="585"/>
      <c r="BB18" s="585"/>
      <c r="BC18" s="579"/>
      <c r="BD18" s="576"/>
      <c r="BE18" s="585"/>
      <c r="BF18" s="585"/>
      <c r="BG18" s="585"/>
      <c r="BH18" s="579"/>
      <c r="BI18" s="576"/>
      <c r="BJ18" s="585"/>
      <c r="BK18" s="585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</row>
    <row r="19" spans="1:244" s="115" customFormat="1" ht="24">
      <c r="A19" s="570"/>
      <c r="B19" s="119" t="s">
        <v>84</v>
      </c>
      <c r="C19" s="571"/>
      <c r="D19" s="572"/>
      <c r="E19" s="573"/>
      <c r="F19" s="579"/>
      <c r="G19" s="576"/>
      <c r="H19" s="585"/>
      <c r="I19" s="585"/>
      <c r="J19" s="585"/>
      <c r="K19" s="579"/>
      <c r="L19" s="576"/>
      <c r="M19" s="576"/>
      <c r="N19" s="576"/>
      <c r="O19" s="576"/>
      <c r="P19" s="576"/>
      <c r="Q19" s="585"/>
      <c r="R19" s="585"/>
      <c r="S19" s="585"/>
      <c r="T19" s="579"/>
      <c r="U19" s="586"/>
      <c r="V19" s="585"/>
      <c r="W19" s="585"/>
      <c r="X19" s="585"/>
      <c r="Y19" s="579"/>
      <c r="Z19" s="576"/>
      <c r="AA19" s="585"/>
      <c r="AB19" s="585"/>
      <c r="AC19" s="585"/>
      <c r="AD19" s="579"/>
      <c r="AE19" s="576"/>
      <c r="AF19" s="585"/>
      <c r="AG19" s="585"/>
      <c r="AH19" s="585"/>
      <c r="AI19" s="1267"/>
      <c r="AJ19" s="576"/>
      <c r="AK19" s="585"/>
      <c r="AL19" s="585"/>
      <c r="AM19" s="585"/>
      <c r="AN19" s="579"/>
      <c r="AO19" s="576"/>
      <c r="AP19" s="585"/>
      <c r="AQ19" s="585"/>
      <c r="AR19" s="585"/>
      <c r="AS19" s="579"/>
      <c r="AT19" s="576"/>
      <c r="AU19" s="585"/>
      <c r="AV19" s="585"/>
      <c r="AW19" s="585"/>
      <c r="AX19" s="579"/>
      <c r="AY19" s="576"/>
      <c r="AZ19" s="585"/>
      <c r="BA19" s="585"/>
      <c r="BB19" s="585"/>
      <c r="BC19" s="579"/>
      <c r="BD19" s="576"/>
      <c r="BE19" s="585"/>
      <c r="BF19" s="585"/>
      <c r="BG19" s="585"/>
      <c r="BH19" s="579"/>
      <c r="BI19" s="576"/>
      <c r="BJ19" s="585"/>
      <c r="BK19" s="585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</row>
    <row r="20" spans="1:244" s="115" customFormat="1" ht="24">
      <c r="A20" s="570"/>
      <c r="B20" s="119" t="s">
        <v>85</v>
      </c>
      <c r="C20" s="571"/>
      <c r="D20" s="572"/>
      <c r="E20" s="573"/>
      <c r="F20" s="579"/>
      <c r="G20" s="576"/>
      <c r="H20" s="585"/>
      <c r="I20" s="585"/>
      <c r="J20" s="585"/>
      <c r="K20" s="579"/>
      <c r="L20" s="576"/>
      <c r="M20" s="576"/>
      <c r="N20" s="576"/>
      <c r="O20" s="576"/>
      <c r="P20" s="576"/>
      <c r="Q20" s="585"/>
      <c r="R20" s="585"/>
      <c r="S20" s="585"/>
      <c r="T20" s="579"/>
      <c r="U20" s="586"/>
      <c r="V20" s="585"/>
      <c r="W20" s="585"/>
      <c r="X20" s="585"/>
      <c r="Y20" s="579"/>
      <c r="Z20" s="576"/>
      <c r="AA20" s="585"/>
      <c r="AB20" s="585"/>
      <c r="AC20" s="585"/>
      <c r="AD20" s="579"/>
      <c r="AE20" s="576"/>
      <c r="AF20" s="585"/>
      <c r="AG20" s="585"/>
      <c r="AH20" s="585"/>
      <c r="AI20" s="1267"/>
      <c r="AJ20" s="576"/>
      <c r="AK20" s="585"/>
      <c r="AL20" s="585"/>
      <c r="AM20" s="585"/>
      <c r="AN20" s="579"/>
      <c r="AO20" s="576"/>
      <c r="AP20" s="585"/>
      <c r="AQ20" s="585"/>
      <c r="AR20" s="585"/>
      <c r="AS20" s="579"/>
      <c r="AT20" s="576"/>
      <c r="AU20" s="585"/>
      <c r="AV20" s="585"/>
      <c r="AW20" s="585"/>
      <c r="AX20" s="579"/>
      <c r="AY20" s="576"/>
      <c r="AZ20" s="585"/>
      <c r="BA20" s="585"/>
      <c r="BB20" s="585"/>
      <c r="BC20" s="579"/>
      <c r="BD20" s="576"/>
      <c r="BE20" s="585"/>
      <c r="BF20" s="585"/>
      <c r="BG20" s="585"/>
      <c r="BH20" s="579"/>
      <c r="BI20" s="576"/>
      <c r="BJ20" s="585"/>
      <c r="BK20" s="585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</row>
    <row r="21" spans="1:244" s="115" customFormat="1" ht="24">
      <c r="A21" s="570"/>
      <c r="B21" s="118" t="s">
        <v>28</v>
      </c>
      <c r="C21" s="571"/>
      <c r="D21" s="572"/>
      <c r="E21" s="569"/>
      <c r="F21" s="578">
        <f>+F18+F19+F20</f>
        <v>0</v>
      </c>
      <c r="G21" s="587"/>
      <c r="H21" s="578"/>
      <c r="I21" s="578"/>
      <c r="J21" s="578"/>
      <c r="K21" s="578">
        <f>+K18+K19+K20</f>
        <v>0</v>
      </c>
      <c r="L21" s="587"/>
      <c r="M21" s="587"/>
      <c r="N21" s="587"/>
      <c r="O21" s="587"/>
      <c r="P21" s="587"/>
      <c r="Q21" s="578"/>
      <c r="R21" s="578"/>
      <c r="S21" s="578"/>
      <c r="T21" s="578">
        <f>+T18+T19+T20</f>
        <v>0</v>
      </c>
      <c r="U21" s="588"/>
      <c r="V21" s="578"/>
      <c r="W21" s="578"/>
      <c r="X21" s="578"/>
      <c r="Y21" s="578">
        <f>+Y18+Y19+Y20</f>
        <v>0</v>
      </c>
      <c r="Z21" s="587"/>
      <c r="AA21" s="578"/>
      <c r="AB21" s="578"/>
      <c r="AC21" s="578"/>
      <c r="AD21" s="578">
        <f>+AD18+AD19+AD20</f>
        <v>0</v>
      </c>
      <c r="AE21" s="587"/>
      <c r="AF21" s="578"/>
      <c r="AG21" s="578"/>
      <c r="AH21" s="578"/>
      <c r="AI21" s="578">
        <f>+AI18+AI19+AI20</f>
        <v>0</v>
      </c>
      <c r="AJ21" s="587"/>
      <c r="AK21" s="578"/>
      <c r="AL21" s="578"/>
      <c r="AM21" s="578"/>
      <c r="AN21" s="578">
        <f>+AN18+AN19+AN20</f>
        <v>0</v>
      </c>
      <c r="AO21" s="587"/>
      <c r="AP21" s="578"/>
      <c r="AQ21" s="578"/>
      <c r="AR21" s="578"/>
      <c r="AS21" s="578">
        <f>+AS18+AS19+AS20</f>
        <v>0</v>
      </c>
      <c r="AT21" s="587"/>
      <c r="AU21" s="578"/>
      <c r="AV21" s="578"/>
      <c r="AW21" s="578"/>
      <c r="AX21" s="578">
        <f>+AX18+AX19+AX20</f>
        <v>0</v>
      </c>
      <c r="AY21" s="587"/>
      <c r="AZ21" s="584"/>
      <c r="BA21" s="578"/>
      <c r="BB21" s="578"/>
      <c r="BC21" s="578">
        <f>+BC18+BC19+BC20</f>
        <v>0</v>
      </c>
      <c r="BD21" s="587"/>
      <c r="BE21" s="578"/>
      <c r="BF21" s="578"/>
      <c r="BG21" s="578"/>
      <c r="BH21" s="578">
        <f>+BH18+BH19+BH20</f>
        <v>0</v>
      </c>
      <c r="BI21" s="587"/>
      <c r="BJ21" s="578"/>
      <c r="BK21" s="578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</row>
    <row r="22" spans="1:244" s="709" customFormat="1" ht="24">
      <c r="A22" s="711">
        <v>1.3</v>
      </c>
      <c r="B22" s="712" t="s">
        <v>29</v>
      </c>
      <c r="C22" s="711" t="s">
        <v>63</v>
      </c>
      <c r="D22" s="711" t="s">
        <v>26</v>
      </c>
      <c r="E22" s="714">
        <f>+'1.เป้าหมาย'!B8</f>
        <v>41</v>
      </c>
      <c r="F22" s="714">
        <f>+F23</f>
        <v>0</v>
      </c>
      <c r="G22" s="720" t="e">
        <f>+G23</f>
        <v>#DIV/0!</v>
      </c>
      <c r="H22" s="721" t="e">
        <f>+H23</f>
        <v>#DIV/0!</v>
      </c>
      <c r="I22" s="713" t="e">
        <f>IF(H22&lt;1.51,"ต้องปรับปรุงเร่งด่วน",IF(H22&lt;2.51,"ต้องปรับปรุง",IF(H22&lt;3.51,"พอใช้",IF(H22&lt;4.51,"ดี",IF(H22&gt;=4.51,"ดีมาก")))))</f>
        <v>#DIV/0!</v>
      </c>
      <c r="J22" s="714">
        <f>+'1.เป้าหมาย'!C8</f>
        <v>20</v>
      </c>
      <c r="K22" s="714">
        <f>+K23</f>
        <v>0</v>
      </c>
      <c r="L22" s="720" t="e">
        <f>+L23</f>
        <v>#DIV/0!</v>
      </c>
      <c r="M22" s="722"/>
      <c r="N22" s="722"/>
      <c r="O22" s="722"/>
      <c r="P22" s="722"/>
      <c r="Q22" s="721" t="e">
        <f>+Q23</f>
        <v>#DIV/0!</v>
      </c>
      <c r="R22" s="713" t="e">
        <f>IF(Q22&lt;1.51,"ต้องปรับปรุงเร่งด่วน",IF(Q22&lt;2.51,"ต้องปรับปรุง",IF(Q22&lt;3.51,"พอใช้",IF(Q22&lt;4.51,"ดี",IF(Q22&gt;=4.51,"ดีมาก")))))</f>
        <v>#DIV/0!</v>
      </c>
      <c r="S22" s="714">
        <f>+'1.เป้าหมาย'!D8</f>
        <v>9.09</v>
      </c>
      <c r="T22" s="714">
        <f>+T23</f>
        <v>0</v>
      </c>
      <c r="U22" s="720" t="e">
        <f>+U23</f>
        <v>#DIV/0!</v>
      </c>
      <c r="V22" s="721" t="e">
        <f>+V23</f>
        <v>#DIV/0!</v>
      </c>
      <c r="W22" s="713" t="e">
        <f>IF(V22&lt;1.51,"ต้องปรับปรุงเร่งด่วน",IF(V22&lt;2.51,"ต้องปรับปรุง",IF(V22&lt;3.51,"พอใช้",IF(V22&lt;4.51,"ดี",IF(V22&gt;=4.51,"ดีมาก")))))</f>
        <v>#DIV/0!</v>
      </c>
      <c r="X22" s="714">
        <f>+'1.เป้าหมาย'!E8</f>
        <v>42.75</v>
      </c>
      <c r="Y22" s="714">
        <f>+Y23</f>
        <v>0</v>
      </c>
      <c r="Z22" s="720" t="e">
        <f>+Z23</f>
        <v>#DIV/0!</v>
      </c>
      <c r="AA22" s="721" t="e">
        <f>+AA23</f>
        <v>#DIV/0!</v>
      </c>
      <c r="AB22" s="713" t="e">
        <f>IF(AA22&lt;1.51,"ต้องปรับปรุงเร่งด่วน",IF(AA22&lt;2.51,"ต้องปรับปรุง",IF(AA22&lt;3.51,"พอใช้",IF(AA22&lt;4.51,"ดี",IF(AA22&gt;=4.51,"ดีมาก")))))</f>
        <v>#DIV/0!</v>
      </c>
      <c r="AC22" s="714">
        <f>+'1.เป้าหมาย'!F8</f>
        <v>60</v>
      </c>
      <c r="AD22" s="714">
        <f>+AD23</f>
        <v>0</v>
      </c>
      <c r="AE22" s="720" t="e">
        <f>+AE23</f>
        <v>#DIV/0!</v>
      </c>
      <c r="AF22" s="721" t="e">
        <f>+AF23</f>
        <v>#DIV/0!</v>
      </c>
      <c r="AG22" s="713" t="e">
        <f>IF(AF22&lt;1.51,"ต้องปรับปรุงเร่งด่วน",IF(AF22&lt;2.51,"ต้องปรับปรุง",IF(AF22&lt;3.51,"พอใช้",IF(AF22&lt;4.51,"ดี",IF(AF22&gt;=4.51,"ดีมาก")))))</f>
        <v>#DIV/0!</v>
      </c>
      <c r="AH22" s="714">
        <f>+'1.เป้าหมาย'!G8</f>
        <v>50.41</v>
      </c>
      <c r="AI22" s="714">
        <f>+AI23</f>
        <v>0</v>
      </c>
      <c r="AJ22" s="720" t="e">
        <f>+AJ23</f>
        <v>#DIV/0!</v>
      </c>
      <c r="AK22" s="721" t="e">
        <f>+AK23</f>
        <v>#DIV/0!</v>
      </c>
      <c r="AL22" s="713" t="e">
        <f>IF(AK22&lt;1.51,"ต้องปรับปรุงเร่งด่วน",IF(AK22&lt;2.51,"ต้องปรับปรุง",IF(AK22&lt;3.51,"พอใช้",IF(AK22&lt;4.51,"ดี",IF(AK22&gt;=4.51,"ดีมาก")))))</f>
        <v>#DIV/0!</v>
      </c>
      <c r="AM22" s="714">
        <f>+'1.เป้าหมาย'!H8</f>
        <v>35</v>
      </c>
      <c r="AN22" s="714">
        <f>+AN23</f>
        <v>0</v>
      </c>
      <c r="AO22" s="720" t="e">
        <f>+AO23</f>
        <v>#DIV/0!</v>
      </c>
      <c r="AP22" s="721" t="e">
        <f>+AP23</f>
        <v>#DIV/0!</v>
      </c>
      <c r="AQ22" s="713" t="e">
        <f>IF(AP22&lt;1.51,"ต้องปรับปรุงเร่งด่วน",IF(AP22&lt;2.51,"ต้องปรับปรุง",IF(AP22&lt;3.51,"พอใช้",IF(AP22&lt;4.51,"ดี",IF(AP22&gt;=4.51,"ดีมาก")))))</f>
        <v>#DIV/0!</v>
      </c>
      <c r="AR22" s="714">
        <f>+'1.เป้าหมาย'!I8</f>
        <v>19</v>
      </c>
      <c r="AS22" s="714">
        <f>+AS23</f>
        <v>0</v>
      </c>
      <c r="AT22" s="720" t="e">
        <f>+AT23</f>
        <v>#DIV/0!</v>
      </c>
      <c r="AU22" s="721" t="e">
        <f>+AU23</f>
        <v>#DIV/0!</v>
      </c>
      <c r="AV22" s="713" t="e">
        <f>IF(AU22&lt;1.51,"ต้องปรับปรุงเร่งด่วน",IF(AU22&lt;2.51,"ต้องปรับปรุง",IF(AU22&lt;3.51,"พอใช้",IF(AU22&lt;4.51,"ดี",IF(AU22&gt;=4.51,"ดีมาก")))))</f>
        <v>#DIV/0!</v>
      </c>
      <c r="AW22" s="714">
        <f>+'1.เป้าหมาย'!J8</f>
        <v>9.7899999999999991</v>
      </c>
      <c r="AX22" s="714">
        <f>+AX23</f>
        <v>0</v>
      </c>
      <c r="AY22" s="720" t="e">
        <f>+AY23</f>
        <v>#DIV/0!</v>
      </c>
      <c r="AZ22" s="723" t="e">
        <f>+AZ23</f>
        <v>#DIV/0!</v>
      </c>
      <c r="BA22" s="713" t="e">
        <f>IF(AZ22&lt;1.51,"ต้องปรับปรุงเร่งด่วน",IF(AZ22&lt;2.51,"ต้องปรับปรุง",IF(AZ22&lt;3.51,"พอใช้",IF(AZ22&lt;4.51,"ดี",IF(AZ22&gt;=4.51,"ดีมาก")))))</f>
        <v>#DIV/0!</v>
      </c>
      <c r="BB22" s="714">
        <f>+'1.เป้าหมาย'!K8</f>
        <v>13.04</v>
      </c>
      <c r="BC22" s="714">
        <f>+BC23</f>
        <v>0</v>
      </c>
      <c r="BD22" s="720" t="e">
        <f>+BD23</f>
        <v>#DIV/0!</v>
      </c>
      <c r="BE22" s="721" t="e">
        <f>+BE23</f>
        <v>#DIV/0!</v>
      </c>
      <c r="BF22" s="713" t="e">
        <f>IF(BE22&lt;1.51,"ต้องปรับปรุงเร่งด่วน",IF(BE22&lt;2.51,"ต้องปรับปรุง",IF(BE22&lt;3.51,"พอใช้",IF(BE22&lt;4.51,"ดี",IF(BE22&gt;=4.51,"ดีมาก")))))</f>
        <v>#DIV/0!</v>
      </c>
      <c r="BG22" s="714">
        <f>+'1.เป้าหมาย'!L8</f>
        <v>6.25</v>
      </c>
      <c r="BH22" s="714">
        <f>+BH23</f>
        <v>0</v>
      </c>
      <c r="BI22" s="720" t="e">
        <f>+BI23</f>
        <v>#DIV/0!</v>
      </c>
      <c r="BJ22" s="721" t="e">
        <f>+BJ23</f>
        <v>#DIV/0!</v>
      </c>
      <c r="BK22" s="713" t="e">
        <f>IF(BJ22&lt;1.51,"ต้องปรับปรุงเร่งด่วน",IF(BJ22&lt;2.51,"ต้องปรับปรุง",IF(BJ22&lt;3.51,"พอใช้",IF(BJ22&lt;4.51,"ดี",IF(BJ22&gt;=4.51,"ดีมาก")))))</f>
        <v>#DIV/0!</v>
      </c>
      <c r="BL22" s="708"/>
      <c r="BM22" s="708"/>
      <c r="BN22" s="708"/>
      <c r="BO22" s="708"/>
      <c r="BP22" s="708"/>
      <c r="BQ22" s="708"/>
      <c r="BR22" s="708"/>
      <c r="BS22" s="708"/>
      <c r="BT22" s="708"/>
      <c r="BU22" s="708"/>
      <c r="BV22" s="708"/>
      <c r="BW22" s="708"/>
      <c r="BX22" s="708"/>
      <c r="BY22" s="708"/>
      <c r="BZ22" s="708"/>
      <c r="CA22" s="708"/>
      <c r="CB22" s="708"/>
      <c r="CC22" s="708"/>
      <c r="CD22" s="708"/>
      <c r="CE22" s="708"/>
      <c r="CF22" s="708"/>
      <c r="CG22" s="708"/>
      <c r="CH22" s="708"/>
      <c r="CI22" s="708"/>
      <c r="CJ22" s="708"/>
      <c r="CK22" s="708"/>
      <c r="CL22" s="708"/>
      <c r="CM22" s="708"/>
      <c r="CN22" s="708"/>
      <c r="CO22" s="708"/>
      <c r="CP22" s="708"/>
      <c r="CQ22" s="708"/>
      <c r="CR22" s="708"/>
      <c r="CS22" s="708"/>
      <c r="CT22" s="708"/>
      <c r="CU22" s="708"/>
      <c r="CV22" s="708"/>
      <c r="CW22" s="708"/>
      <c r="CX22" s="708"/>
      <c r="CY22" s="708"/>
      <c r="CZ22" s="708"/>
      <c r="DA22" s="708"/>
      <c r="DB22" s="708"/>
      <c r="DC22" s="708"/>
      <c r="DD22" s="708"/>
      <c r="DE22" s="708"/>
      <c r="DF22" s="708"/>
      <c r="DG22" s="708"/>
      <c r="DH22" s="708"/>
      <c r="DI22" s="708"/>
      <c r="DJ22" s="708"/>
      <c r="DK22" s="708"/>
      <c r="DL22" s="708"/>
      <c r="DM22" s="708"/>
      <c r="DN22" s="708"/>
      <c r="DO22" s="708"/>
      <c r="DP22" s="708"/>
      <c r="DQ22" s="708"/>
      <c r="DR22" s="708"/>
      <c r="DS22" s="708"/>
      <c r="DT22" s="708"/>
      <c r="DU22" s="708"/>
      <c r="DV22" s="708"/>
      <c r="DW22" s="708"/>
      <c r="DX22" s="708"/>
      <c r="DY22" s="708"/>
      <c r="DZ22" s="708"/>
      <c r="EA22" s="708"/>
      <c r="EB22" s="708"/>
      <c r="EC22" s="708"/>
      <c r="ED22" s="708"/>
      <c r="EE22" s="708"/>
      <c r="EF22" s="708"/>
      <c r="EG22" s="708"/>
      <c r="EH22" s="708"/>
      <c r="EI22" s="708"/>
      <c r="EJ22" s="708"/>
      <c r="EK22" s="708"/>
      <c r="EL22" s="708"/>
      <c r="EM22" s="708"/>
      <c r="EN22" s="708"/>
      <c r="EO22" s="708"/>
      <c r="EP22" s="708"/>
      <c r="EQ22" s="708"/>
      <c r="ER22" s="708"/>
      <c r="ES22" s="708"/>
      <c r="ET22" s="708"/>
      <c r="EU22" s="708"/>
      <c r="EV22" s="708"/>
      <c r="EW22" s="708"/>
      <c r="EX22" s="708"/>
      <c r="EY22" s="708"/>
      <c r="EZ22" s="708"/>
      <c r="FA22" s="708"/>
      <c r="FB22" s="708"/>
      <c r="FC22" s="708"/>
      <c r="FD22" s="708"/>
      <c r="FE22" s="708"/>
      <c r="FF22" s="708"/>
      <c r="FG22" s="708"/>
      <c r="FH22" s="708"/>
      <c r="FI22" s="708"/>
      <c r="FJ22" s="708"/>
      <c r="FK22" s="708"/>
      <c r="FL22" s="708"/>
      <c r="FM22" s="708"/>
      <c r="FN22" s="708"/>
      <c r="FO22" s="708"/>
      <c r="FP22" s="708"/>
      <c r="FQ22" s="708"/>
      <c r="FR22" s="708"/>
      <c r="FS22" s="708"/>
      <c r="FT22" s="708"/>
      <c r="FU22" s="708"/>
      <c r="FV22" s="708"/>
      <c r="FW22" s="708"/>
      <c r="FX22" s="708"/>
      <c r="FY22" s="708"/>
      <c r="FZ22" s="708"/>
      <c r="GA22" s="708"/>
      <c r="GB22" s="708"/>
      <c r="GC22" s="708"/>
      <c r="GD22" s="708"/>
      <c r="GE22" s="708"/>
      <c r="GF22" s="708"/>
      <c r="GG22" s="708"/>
      <c r="GH22" s="708"/>
      <c r="GI22" s="708"/>
      <c r="GJ22" s="708"/>
      <c r="GK22" s="708"/>
      <c r="GL22" s="708"/>
      <c r="GM22" s="708"/>
      <c r="GN22" s="708"/>
      <c r="GO22" s="708"/>
      <c r="GP22" s="708"/>
      <c r="GQ22" s="708"/>
      <c r="GR22" s="708"/>
      <c r="GS22" s="708"/>
      <c r="GT22" s="708"/>
      <c r="GU22" s="708"/>
      <c r="GV22" s="708"/>
      <c r="GW22" s="708"/>
      <c r="GX22" s="708"/>
      <c r="GY22" s="708"/>
      <c r="GZ22" s="708"/>
      <c r="HA22" s="708"/>
      <c r="HB22" s="708"/>
      <c r="HC22" s="708"/>
      <c r="HD22" s="708"/>
      <c r="HE22" s="708"/>
      <c r="HF22" s="708"/>
      <c r="HG22" s="708"/>
      <c r="HH22" s="708"/>
      <c r="HI22" s="708"/>
      <c r="HJ22" s="708"/>
      <c r="HK22" s="708"/>
      <c r="HL22" s="708"/>
      <c r="HM22" s="708"/>
      <c r="HN22" s="708"/>
      <c r="HO22" s="708"/>
      <c r="HP22" s="708"/>
      <c r="HQ22" s="708"/>
      <c r="HR22" s="708"/>
      <c r="HS22" s="708"/>
      <c r="HT22" s="708"/>
      <c r="HU22" s="708"/>
      <c r="HV22" s="708"/>
      <c r="HW22" s="708"/>
      <c r="HX22" s="708"/>
      <c r="HY22" s="708"/>
      <c r="HZ22" s="708"/>
      <c r="IA22" s="708"/>
      <c r="IB22" s="708"/>
      <c r="IC22" s="708"/>
      <c r="ID22" s="708"/>
      <c r="IE22" s="708"/>
      <c r="IF22" s="708"/>
      <c r="IG22" s="708"/>
      <c r="IH22" s="708"/>
      <c r="II22" s="708"/>
      <c r="IJ22" s="708"/>
    </row>
    <row r="23" spans="1:244" s="115" customFormat="1" ht="28.5" hidden="1" customHeight="1">
      <c r="A23" s="590"/>
      <c r="B23" s="514" t="s">
        <v>86</v>
      </c>
      <c r="C23" s="509"/>
      <c r="D23" s="504"/>
      <c r="E23" s="589"/>
      <c r="F23" s="505">
        <f>+F24+F25+F26</f>
        <v>0</v>
      </c>
      <c r="G23" s="566" t="e">
        <f>+F23*100/F28</f>
        <v>#DIV/0!</v>
      </c>
      <c r="H23" s="591" t="e">
        <f>+IF(G23&lt;60,G23*5/60,IF(G23&gt;=60,5))</f>
        <v>#DIV/0!</v>
      </c>
      <c r="I23" s="591"/>
      <c r="J23" s="591"/>
      <c r="K23" s="505">
        <f>+K24+K25+K26</f>
        <v>0</v>
      </c>
      <c r="L23" s="592" t="e">
        <f>+K23*100/K28</f>
        <v>#DIV/0!</v>
      </c>
      <c r="M23" s="592"/>
      <c r="N23" s="592"/>
      <c r="O23" s="592"/>
      <c r="P23" s="592"/>
      <c r="Q23" s="591" t="e">
        <f>+IF(L23&lt;60,L23*5/60,IF(L23&gt;=60,5))</f>
        <v>#DIV/0!</v>
      </c>
      <c r="R23" s="591"/>
      <c r="S23" s="591"/>
      <c r="T23" s="567">
        <f>+T24+T25+T26</f>
        <v>0</v>
      </c>
      <c r="U23" s="593" t="e">
        <f>+T23*100/T28</f>
        <v>#DIV/0!</v>
      </c>
      <c r="V23" s="591" t="e">
        <f>+IF(U23&lt;60,U23*5/60,IF(U23&gt;=60,5))</f>
        <v>#DIV/0!</v>
      </c>
      <c r="W23" s="591"/>
      <c r="X23" s="591"/>
      <c r="Y23" s="505">
        <f>+Y24+Y25+Y26</f>
        <v>0</v>
      </c>
      <c r="Z23" s="592" t="e">
        <f>+Y23*100/Y28</f>
        <v>#DIV/0!</v>
      </c>
      <c r="AA23" s="591" t="e">
        <f>+IF(Z23&lt;60,Z23*5/60,IF(Z23&gt;=60,5))</f>
        <v>#DIV/0!</v>
      </c>
      <c r="AB23" s="591"/>
      <c r="AC23" s="591"/>
      <c r="AD23" s="505">
        <f>+AD24+AD25+AD26</f>
        <v>0</v>
      </c>
      <c r="AE23" s="566" t="e">
        <f>+AD23*100/AD28</f>
        <v>#DIV/0!</v>
      </c>
      <c r="AF23" s="591" t="e">
        <f>+IF(AE23&lt;60,AE23*5/60,IF(AE23&gt;=60,5))</f>
        <v>#DIV/0!</v>
      </c>
      <c r="AG23" s="591"/>
      <c r="AH23" s="591"/>
      <c r="AI23" s="505">
        <f>+AI24+AI25+AI26</f>
        <v>0</v>
      </c>
      <c r="AJ23" s="592" t="e">
        <f>+AI23*100/AI28</f>
        <v>#DIV/0!</v>
      </c>
      <c r="AK23" s="591" t="e">
        <f>+IF(AJ23&lt;60,AJ23*5/60,IF(AJ23&gt;=60,5))</f>
        <v>#DIV/0!</v>
      </c>
      <c r="AL23" s="591"/>
      <c r="AM23" s="591"/>
      <c r="AN23" s="505">
        <f>+AN24+AN25+AN26</f>
        <v>0</v>
      </c>
      <c r="AO23" s="592" t="e">
        <f>+AN23*100/AN28</f>
        <v>#DIV/0!</v>
      </c>
      <c r="AP23" s="591" t="e">
        <f>+IF(AO23&lt;60,AO23*5/60,IF(AO23&gt;=60,5))</f>
        <v>#DIV/0!</v>
      </c>
      <c r="AQ23" s="591"/>
      <c r="AR23" s="591"/>
      <c r="AS23" s="505">
        <f>+AS24+AS25+AS26</f>
        <v>0</v>
      </c>
      <c r="AT23" s="592" t="e">
        <f>+AS23*100/AS28</f>
        <v>#DIV/0!</v>
      </c>
      <c r="AU23" s="591" t="e">
        <f>+IF(AT23&lt;60,AT23*5/60,IF(AT23&gt;=60,5))</f>
        <v>#DIV/0!</v>
      </c>
      <c r="AV23" s="591"/>
      <c r="AW23" s="591"/>
      <c r="AX23" s="505">
        <f>+AX24+AX25+AX26</f>
        <v>0</v>
      </c>
      <c r="AY23" s="592" t="e">
        <f>+AX23*100/AX28</f>
        <v>#DIV/0!</v>
      </c>
      <c r="AZ23" s="591" t="e">
        <f>+IF(AY23&lt;60,AY23*5/60,IF(AY23&gt;=60,5))</f>
        <v>#DIV/0!</v>
      </c>
      <c r="BA23" s="591"/>
      <c r="BB23" s="591"/>
      <c r="BC23" s="505">
        <f>+BC24+BC25+BC26</f>
        <v>0</v>
      </c>
      <c r="BD23" s="566" t="e">
        <f>+BC23*100/BC28</f>
        <v>#DIV/0!</v>
      </c>
      <c r="BE23" s="591" t="e">
        <f>+IF(BD23&lt;60,BD23*5/60,IF(BD23&gt;=60,5))</f>
        <v>#DIV/0!</v>
      </c>
      <c r="BF23" s="591"/>
      <c r="BG23" s="591"/>
      <c r="BH23" s="505">
        <f>+BH24+BH25+BH26</f>
        <v>0</v>
      </c>
      <c r="BI23" s="592" t="e">
        <f>+BH23*100/BH28</f>
        <v>#DIV/0!</v>
      </c>
      <c r="BJ23" s="591" t="e">
        <f>+IF(BI23&lt;60,BI23*5/60,IF(BI23&gt;=60,5))</f>
        <v>#DIV/0!</v>
      </c>
      <c r="BK23" s="59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</row>
    <row r="24" spans="1:244" s="115" customFormat="1" ht="27.75" customHeight="1">
      <c r="A24" s="570"/>
      <c r="B24" s="119" t="s">
        <v>87</v>
      </c>
      <c r="C24" s="571"/>
      <c r="D24" s="572"/>
      <c r="E24" s="573"/>
      <c r="F24" s="579"/>
      <c r="G24" s="576"/>
      <c r="H24" s="585"/>
      <c r="I24" s="585"/>
      <c r="J24" s="585"/>
      <c r="K24" s="579"/>
      <c r="L24" s="576"/>
      <c r="M24" s="576"/>
      <c r="N24" s="576"/>
      <c r="O24" s="576"/>
      <c r="P24" s="576"/>
      <c r="Q24" s="585"/>
      <c r="R24" s="585"/>
      <c r="S24" s="585"/>
      <c r="T24" s="579"/>
      <c r="U24" s="586"/>
      <c r="V24" s="585"/>
      <c r="W24" s="585"/>
      <c r="X24" s="585"/>
      <c r="Y24" s="579"/>
      <c r="Z24" s="576"/>
      <c r="AA24" s="585"/>
      <c r="AB24" s="585"/>
      <c r="AC24" s="585"/>
      <c r="AD24" s="579"/>
      <c r="AE24" s="576"/>
      <c r="AF24" s="585"/>
      <c r="AG24" s="585"/>
      <c r="AH24" s="585"/>
      <c r="AI24" s="579"/>
      <c r="AJ24" s="576"/>
      <c r="AK24" s="585"/>
      <c r="AL24" s="585"/>
      <c r="AM24" s="585"/>
      <c r="AN24" s="579"/>
      <c r="AO24" s="576"/>
      <c r="AP24" s="585"/>
      <c r="AQ24" s="585"/>
      <c r="AR24" s="585"/>
      <c r="AS24" s="579"/>
      <c r="AT24" s="576"/>
      <c r="AU24" s="585"/>
      <c r="AV24" s="585"/>
      <c r="AW24" s="585"/>
      <c r="AX24" s="579"/>
      <c r="AY24" s="576"/>
      <c r="AZ24" s="585"/>
      <c r="BA24" s="585"/>
      <c r="BB24" s="585"/>
      <c r="BC24" s="579"/>
      <c r="BD24" s="576"/>
      <c r="BE24" s="585"/>
      <c r="BF24" s="585"/>
      <c r="BG24" s="585"/>
      <c r="BH24" s="579"/>
      <c r="BI24" s="576"/>
      <c r="BJ24" s="585"/>
      <c r="BK24" s="585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</row>
    <row r="25" spans="1:244" s="115" customFormat="1" ht="27.75" customHeight="1">
      <c r="A25" s="570"/>
      <c r="B25" s="119" t="s">
        <v>88</v>
      </c>
      <c r="C25" s="571"/>
      <c r="D25" s="572"/>
      <c r="E25" s="573"/>
      <c r="F25" s="579"/>
      <c r="G25" s="576"/>
      <c r="H25" s="585"/>
      <c r="I25" s="585"/>
      <c r="J25" s="585"/>
      <c r="K25" s="579"/>
      <c r="L25" s="576"/>
      <c r="M25" s="576"/>
      <c r="N25" s="576"/>
      <c r="O25" s="576"/>
      <c r="P25" s="576"/>
      <c r="Q25" s="585"/>
      <c r="R25" s="585"/>
      <c r="S25" s="585"/>
      <c r="T25" s="579"/>
      <c r="U25" s="586"/>
      <c r="V25" s="585"/>
      <c r="W25" s="585"/>
      <c r="X25" s="585"/>
      <c r="Y25" s="579"/>
      <c r="Z25" s="576"/>
      <c r="AA25" s="585"/>
      <c r="AB25" s="585"/>
      <c r="AC25" s="585"/>
      <c r="AD25" s="579"/>
      <c r="AE25" s="576"/>
      <c r="AF25" s="585"/>
      <c r="AG25" s="585"/>
      <c r="AH25" s="585"/>
      <c r="AI25" s="579"/>
      <c r="AJ25" s="576"/>
      <c r="AK25" s="585"/>
      <c r="AL25" s="585"/>
      <c r="AM25" s="585"/>
      <c r="AN25" s="579"/>
      <c r="AO25" s="576"/>
      <c r="AP25" s="585"/>
      <c r="AQ25" s="585"/>
      <c r="AR25" s="585"/>
      <c r="AS25" s="579"/>
      <c r="AT25" s="576"/>
      <c r="AU25" s="585"/>
      <c r="AV25" s="585"/>
      <c r="AW25" s="585"/>
      <c r="AX25" s="579"/>
      <c r="AY25" s="576"/>
      <c r="AZ25" s="585"/>
      <c r="BA25" s="585"/>
      <c r="BB25" s="585"/>
      <c r="BC25" s="579"/>
      <c r="BD25" s="576"/>
      <c r="BE25" s="585"/>
      <c r="BF25" s="585"/>
      <c r="BG25" s="585"/>
      <c r="BH25" s="579"/>
      <c r="BI25" s="576"/>
      <c r="BJ25" s="585"/>
      <c r="BK25" s="585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</row>
    <row r="26" spans="1:244" s="115" customFormat="1" ht="27.75" customHeight="1">
      <c r="A26" s="570"/>
      <c r="B26" s="119" t="s">
        <v>89</v>
      </c>
      <c r="C26" s="571"/>
      <c r="D26" s="572"/>
      <c r="E26" s="573"/>
      <c r="F26" s="579"/>
      <c r="G26" s="576"/>
      <c r="H26" s="585"/>
      <c r="I26" s="585"/>
      <c r="J26" s="585"/>
      <c r="K26" s="579"/>
      <c r="L26" s="576"/>
      <c r="M26" s="576"/>
      <c r="N26" s="576"/>
      <c r="O26" s="576"/>
      <c r="P26" s="576"/>
      <c r="Q26" s="585"/>
      <c r="R26" s="585"/>
      <c r="S26" s="585"/>
      <c r="T26" s="579"/>
      <c r="U26" s="586"/>
      <c r="V26" s="585"/>
      <c r="W26" s="585"/>
      <c r="X26" s="585"/>
      <c r="Y26" s="579"/>
      <c r="Z26" s="576"/>
      <c r="AA26" s="585"/>
      <c r="AB26" s="585"/>
      <c r="AC26" s="585"/>
      <c r="AD26" s="579"/>
      <c r="AE26" s="576"/>
      <c r="AF26" s="585"/>
      <c r="AG26" s="585"/>
      <c r="AH26" s="585"/>
      <c r="AI26" s="579"/>
      <c r="AJ26" s="576"/>
      <c r="AK26" s="585"/>
      <c r="AL26" s="585"/>
      <c r="AM26" s="585"/>
      <c r="AN26" s="579"/>
      <c r="AO26" s="576"/>
      <c r="AP26" s="585"/>
      <c r="AQ26" s="585"/>
      <c r="AR26" s="585"/>
      <c r="AS26" s="579"/>
      <c r="AT26" s="576"/>
      <c r="AU26" s="585"/>
      <c r="AV26" s="585"/>
      <c r="AW26" s="585"/>
      <c r="AX26" s="579"/>
      <c r="AY26" s="576"/>
      <c r="AZ26" s="585"/>
      <c r="BA26" s="585"/>
      <c r="BB26" s="585"/>
      <c r="BC26" s="579"/>
      <c r="BD26" s="576"/>
      <c r="BE26" s="585"/>
      <c r="BF26" s="585"/>
      <c r="BG26" s="585"/>
      <c r="BH26" s="579"/>
      <c r="BI26" s="576"/>
      <c r="BJ26" s="585"/>
      <c r="BK26" s="585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</row>
    <row r="27" spans="1:244" s="115" customFormat="1" ht="28.5" customHeight="1">
      <c r="A27" s="571"/>
      <c r="B27" s="119" t="s">
        <v>90</v>
      </c>
      <c r="C27" s="571"/>
      <c r="D27" s="572"/>
      <c r="E27" s="569"/>
      <c r="F27" s="578">
        <f>+F28-F23</f>
        <v>0</v>
      </c>
      <c r="G27" s="587"/>
      <c r="H27" s="583"/>
      <c r="I27" s="583"/>
      <c r="J27" s="583"/>
      <c r="K27" s="594">
        <f>+K28-K23</f>
        <v>0</v>
      </c>
      <c r="L27" s="587"/>
      <c r="M27" s="587"/>
      <c r="N27" s="587"/>
      <c r="O27" s="587"/>
      <c r="P27" s="587"/>
      <c r="Q27" s="583"/>
      <c r="R27" s="583"/>
      <c r="S27" s="583"/>
      <c r="T27" s="584">
        <f>+T28-T23</f>
        <v>0</v>
      </c>
      <c r="U27" s="588"/>
      <c r="V27" s="583"/>
      <c r="W27" s="583"/>
      <c r="X27" s="583"/>
      <c r="Y27" s="578">
        <f>+Y28-Y23</f>
        <v>0</v>
      </c>
      <c r="Z27" s="587"/>
      <c r="AA27" s="583"/>
      <c r="AB27" s="583"/>
      <c r="AC27" s="583"/>
      <c r="AD27" s="578">
        <f>+AD28-AD23</f>
        <v>0</v>
      </c>
      <c r="AE27" s="587"/>
      <c r="AF27" s="583"/>
      <c r="AG27" s="583"/>
      <c r="AH27" s="583"/>
      <c r="AI27" s="578">
        <f>+AI28-AI23</f>
        <v>0</v>
      </c>
      <c r="AJ27" s="587"/>
      <c r="AK27" s="583"/>
      <c r="AL27" s="583"/>
      <c r="AM27" s="583"/>
      <c r="AN27" s="578">
        <f>+AN28-AN23</f>
        <v>0</v>
      </c>
      <c r="AO27" s="587"/>
      <c r="AP27" s="583"/>
      <c r="AQ27" s="583"/>
      <c r="AR27" s="583"/>
      <c r="AS27" s="578">
        <f>+AS28-AS23</f>
        <v>0</v>
      </c>
      <c r="AT27" s="587"/>
      <c r="AU27" s="583"/>
      <c r="AV27" s="583"/>
      <c r="AW27" s="583"/>
      <c r="AX27" s="578">
        <f>+AX28-AX23</f>
        <v>0</v>
      </c>
      <c r="AY27" s="587"/>
      <c r="AZ27" s="583"/>
      <c r="BA27" s="583"/>
      <c r="BB27" s="583"/>
      <c r="BC27" s="578">
        <f>+BC28-BC23</f>
        <v>0</v>
      </c>
      <c r="BD27" s="587"/>
      <c r="BE27" s="583"/>
      <c r="BF27" s="583"/>
      <c r="BG27" s="583"/>
      <c r="BH27" s="578">
        <f>+BH28-BH23</f>
        <v>0</v>
      </c>
      <c r="BI27" s="587"/>
      <c r="BJ27" s="583"/>
      <c r="BK27" s="583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</row>
    <row r="28" spans="1:244" s="115" customFormat="1" ht="31.5" customHeight="1">
      <c r="A28" s="571"/>
      <c r="B28" s="118" t="s">
        <v>28</v>
      </c>
      <c r="C28" s="571"/>
      <c r="D28" s="572"/>
      <c r="E28" s="569"/>
      <c r="F28" s="594">
        <f>+F21</f>
        <v>0</v>
      </c>
      <c r="G28" s="587"/>
      <c r="H28" s="578"/>
      <c r="I28" s="578"/>
      <c r="J28" s="578"/>
      <c r="K28" s="594">
        <f>+K21</f>
        <v>0</v>
      </c>
      <c r="L28" s="587"/>
      <c r="M28" s="587"/>
      <c r="N28" s="587"/>
      <c r="O28" s="587"/>
      <c r="P28" s="587"/>
      <c r="Q28" s="578"/>
      <c r="R28" s="578"/>
      <c r="S28" s="578"/>
      <c r="T28" s="594">
        <f>+T21</f>
        <v>0</v>
      </c>
      <c r="U28" s="588"/>
      <c r="V28" s="578"/>
      <c r="W28" s="578"/>
      <c r="X28" s="578"/>
      <c r="Y28" s="578">
        <f>+Y21</f>
        <v>0</v>
      </c>
      <c r="Z28" s="587"/>
      <c r="AA28" s="578"/>
      <c r="AB28" s="578"/>
      <c r="AC28" s="578"/>
      <c r="AD28" s="594">
        <f>+AD21</f>
        <v>0</v>
      </c>
      <c r="AE28" s="587"/>
      <c r="AF28" s="578"/>
      <c r="AG28" s="578"/>
      <c r="AH28" s="578"/>
      <c r="AI28" s="578">
        <f>+AI21</f>
        <v>0</v>
      </c>
      <c r="AJ28" s="587"/>
      <c r="AK28" s="578"/>
      <c r="AL28" s="578"/>
      <c r="AM28" s="578"/>
      <c r="AN28" s="578">
        <f>+AN21</f>
        <v>0</v>
      </c>
      <c r="AO28" s="587"/>
      <c r="AP28" s="578"/>
      <c r="AQ28" s="578"/>
      <c r="AR28" s="578"/>
      <c r="AS28" s="578">
        <f>+AS21</f>
        <v>0</v>
      </c>
      <c r="AT28" s="587"/>
      <c r="AU28" s="578"/>
      <c r="AV28" s="578"/>
      <c r="AW28" s="578"/>
      <c r="AX28" s="578">
        <f>+AX21</f>
        <v>0</v>
      </c>
      <c r="AY28" s="587"/>
      <c r="AZ28" s="578"/>
      <c r="BA28" s="578"/>
      <c r="BB28" s="578"/>
      <c r="BC28" s="578">
        <f>+BC21</f>
        <v>0</v>
      </c>
      <c r="BD28" s="587"/>
      <c r="BE28" s="578"/>
      <c r="BF28" s="578"/>
      <c r="BG28" s="578"/>
      <c r="BH28" s="578">
        <f>+BH21</f>
        <v>0</v>
      </c>
      <c r="BI28" s="587"/>
      <c r="BJ28" s="578"/>
      <c r="BK28" s="578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</row>
    <row r="29" spans="1:244" s="731" customFormat="1" ht="24">
      <c r="A29" s="729">
        <v>1.4</v>
      </c>
      <c r="B29" s="724" t="s">
        <v>30</v>
      </c>
      <c r="C29" s="729" t="s">
        <v>63</v>
      </c>
      <c r="D29" s="729" t="s">
        <v>23</v>
      </c>
      <c r="E29" s="713">
        <f>+'1.เป้าหมาย'!B9</f>
        <v>1.19</v>
      </c>
      <c r="F29" s="728"/>
      <c r="G29" s="725" t="e">
        <f>+G38</f>
        <v>#DIV/0!</v>
      </c>
      <c r="H29" s="725" t="e">
        <f>+G39</f>
        <v>#DIV/0!</v>
      </c>
      <c r="I29" s="713" t="e">
        <f>IF(H29&lt;1.51,"ต้องปรับปรุงเร่งด่วน",IF(H29&lt;2.51,"ต้องปรับปรุง",IF(H29&lt;3.51,"พอใช้",IF(H29&lt;4.51,"ดี",IF(H29&gt;=4.51,"ดีมาก")))))</f>
        <v>#DIV/0!</v>
      </c>
      <c r="J29" s="713">
        <f>+'1.เป้าหมาย'!C9</f>
        <v>-0.5</v>
      </c>
      <c r="K29" s="728"/>
      <c r="L29" s="726" t="str">
        <f>+P29</f>
        <v>รวม ว.แพทย์</v>
      </c>
      <c r="M29" s="727" t="s">
        <v>80</v>
      </c>
      <c r="N29" s="727" t="s">
        <v>389</v>
      </c>
      <c r="O29" s="727" t="s">
        <v>390</v>
      </c>
      <c r="P29" s="726" t="s">
        <v>391</v>
      </c>
      <c r="Q29" s="725" t="e">
        <f>+P39</f>
        <v>#DIV/0!</v>
      </c>
      <c r="R29" s="713" t="e">
        <f>IF(Q29&lt;1.51,"ต้องปรับปรุงเร่งด่วน",IF(Q29&lt;2.51,"ต้องปรับปรุง",IF(Q29&lt;3.51,"พอใช้",IF(Q29&lt;4.51,"ดี",IF(Q29&gt;=4.51,"ดีมาก")))))</f>
        <v>#DIV/0!</v>
      </c>
      <c r="S29" s="713">
        <f>+'1.เป้าหมาย'!L9</f>
        <v>50.54</v>
      </c>
      <c r="T29" s="728"/>
      <c r="U29" s="725" t="e">
        <f>+U38</f>
        <v>#DIV/0!</v>
      </c>
      <c r="V29" s="725" t="e">
        <f>+U39</f>
        <v>#DIV/0!</v>
      </c>
      <c r="W29" s="713" t="e">
        <f>IF(V29&lt;1.51,"ต้องปรับปรุงเร่งด่วน",IF(V29&lt;2.51,"ต้องปรับปรุง",IF(V29&lt;3.51,"พอใช้",IF(V29&lt;4.51,"ดี",IF(V29&gt;=4.51,"ดีมาก")))))</f>
        <v>#DIV/0!</v>
      </c>
      <c r="X29" s="713">
        <f>+'1.เป้าหมาย'!Q9</f>
        <v>0</v>
      </c>
      <c r="Y29" s="728"/>
      <c r="Z29" s="725" t="e">
        <f>+Z38</f>
        <v>#DIV/0!</v>
      </c>
      <c r="AA29" s="725" t="e">
        <f>+Z39</f>
        <v>#DIV/0!</v>
      </c>
      <c r="AB29" s="713" t="e">
        <f>IF(AA29&lt;1.51,"ต้องปรับปรุงเร่งด่วน",IF(AA29&lt;2.51,"ต้องปรับปรุง",IF(AA29&lt;3.51,"พอใช้",IF(AA29&lt;4.51,"ดี",IF(AA29&gt;=4.51,"ดีมาก")))))</f>
        <v>#DIV/0!</v>
      </c>
      <c r="AC29" s="713">
        <f>+'1.เป้าหมาย'!V9</f>
        <v>0</v>
      </c>
      <c r="AD29" s="728"/>
      <c r="AE29" s="725" t="e">
        <f>+AE38</f>
        <v>#DIV/0!</v>
      </c>
      <c r="AF29" s="725" t="e">
        <f>+AE39</f>
        <v>#DIV/0!</v>
      </c>
      <c r="AG29" s="713" t="e">
        <f>IF(AF29&lt;1.51,"ต้องปรับปรุงเร่งด่วน",IF(AF29&lt;2.51,"ต้องปรับปรุง",IF(AF29&lt;3.51,"พอใช้",IF(AF29&lt;4.51,"ดี",IF(AF29&gt;=4.51,"ดีมาก")))))</f>
        <v>#DIV/0!</v>
      </c>
      <c r="AH29" s="713">
        <f>+'1.เป้าหมาย'!AA9</f>
        <v>0</v>
      </c>
      <c r="AI29" s="728"/>
      <c r="AJ29" s="725" t="e">
        <f>+AJ38</f>
        <v>#DIV/0!</v>
      </c>
      <c r="AK29" s="725" t="e">
        <f>+AJ39</f>
        <v>#DIV/0!</v>
      </c>
      <c r="AL29" s="713" t="e">
        <f>IF(AK29&lt;1.51,"ต้องปรับปรุงเร่งด่วน",IF(AK29&lt;2.51,"ต้องปรับปรุง",IF(AK29&lt;3.51,"พอใช้",IF(AK29&lt;4.51,"ดี",IF(AK29&gt;=4.51,"ดีมาก")))))</f>
        <v>#DIV/0!</v>
      </c>
      <c r="AM29" s="713">
        <f>+'1.เป้าหมาย'!AF9</f>
        <v>0</v>
      </c>
      <c r="AN29" s="728"/>
      <c r="AO29" s="725" t="e">
        <f>+AO38</f>
        <v>#DIV/0!</v>
      </c>
      <c r="AP29" s="725" t="e">
        <f>+AO39</f>
        <v>#DIV/0!</v>
      </c>
      <c r="AQ29" s="713" t="e">
        <f>IF(AP29&lt;1.51,"ต้องปรับปรุงเร่งด่วน",IF(AP29&lt;2.51,"ต้องปรับปรุง",IF(AP29&lt;3.51,"พอใช้",IF(AP29&lt;4.51,"ดี",IF(AP29&gt;=4.51,"ดีมาก")))))</f>
        <v>#DIV/0!</v>
      </c>
      <c r="AR29" s="713">
        <f>+'1.เป้าหมาย'!AK9</f>
        <v>0</v>
      </c>
      <c r="AS29" s="728"/>
      <c r="AT29" s="725" t="e">
        <f>+AT38</f>
        <v>#DIV/0!</v>
      </c>
      <c r="AU29" s="725" t="e">
        <f>+AT39</f>
        <v>#DIV/0!</v>
      </c>
      <c r="AV29" s="713" t="e">
        <f>IF(AU29&lt;1.51,"ต้องปรับปรุงเร่งด่วน",IF(AU29&lt;2.51,"ต้องปรับปรุง",IF(AU29&lt;3.51,"พอใช้",IF(AU29&lt;4.51,"ดี",IF(AU29&gt;=4.51,"ดีมาก")))))</f>
        <v>#DIV/0!</v>
      </c>
      <c r="AW29" s="713">
        <f>+'1.เป้าหมาย'!AP9</f>
        <v>0</v>
      </c>
      <c r="AX29" s="728"/>
      <c r="AY29" s="725" t="e">
        <f>+AY38</f>
        <v>#DIV/0!</v>
      </c>
      <c r="AZ29" s="725" t="e">
        <f>+AY39</f>
        <v>#DIV/0!</v>
      </c>
      <c r="BA29" s="713" t="e">
        <f>IF(AZ29&lt;1.51,"ต้องปรับปรุงเร่งด่วน",IF(AZ29&lt;2.51,"ต้องปรับปรุง",IF(AZ29&lt;3.51,"พอใช้",IF(AZ29&lt;4.51,"ดี",IF(AZ29&gt;=4.51,"ดีมาก")))))</f>
        <v>#DIV/0!</v>
      </c>
      <c r="BB29" s="713">
        <f>+'1.เป้าหมาย'!AU9</f>
        <v>0</v>
      </c>
      <c r="BC29" s="728"/>
      <c r="BD29" s="725" t="e">
        <f>+BD38</f>
        <v>#DIV/0!</v>
      </c>
      <c r="BE29" s="725" t="e">
        <f>+BD39</f>
        <v>#DIV/0!</v>
      </c>
      <c r="BF29" s="713" t="e">
        <f>IF(BE29&lt;1.51,"ต้องปรับปรุงเร่งด่วน",IF(BE29&lt;2.51,"ต้องปรับปรุง",IF(BE29&lt;3.51,"พอใช้",IF(BE29&lt;4.51,"ดี",IF(BE29&gt;=4.51,"ดีมาก")))))</f>
        <v>#DIV/0!</v>
      </c>
      <c r="BG29" s="713">
        <f>+'1.เป้าหมาย'!AZ9</f>
        <v>0</v>
      </c>
      <c r="BH29" s="728"/>
      <c r="BI29" s="725" t="e">
        <f>+BI38</f>
        <v>#DIV/0!</v>
      </c>
      <c r="BJ29" s="725" t="e">
        <f>+BI39</f>
        <v>#DIV/0!</v>
      </c>
      <c r="BK29" s="713" t="e">
        <f>IF(BJ29&lt;1.51,"ต้องปรับปรุงเร่งด่วน",IF(BJ29&lt;2.51,"ต้องปรับปรุง",IF(BJ29&lt;3.51,"พอใช้",IF(BJ29&lt;4.51,"ดี",IF(BJ29&gt;=4.51,"ดีมาก")))))</f>
        <v>#DIV/0!</v>
      </c>
      <c r="BL29" s="730"/>
      <c r="BM29" s="730"/>
      <c r="BN29" s="730"/>
      <c r="BO29" s="730"/>
      <c r="BP29" s="730"/>
      <c r="BQ29" s="730"/>
      <c r="BR29" s="730"/>
      <c r="BS29" s="730"/>
      <c r="BT29" s="730"/>
      <c r="BU29" s="730"/>
      <c r="BV29" s="730"/>
      <c r="BW29" s="730"/>
      <c r="BX29" s="730"/>
      <c r="BY29" s="730"/>
      <c r="BZ29" s="730"/>
      <c r="CA29" s="730"/>
      <c r="CB29" s="730"/>
      <c r="CC29" s="730"/>
      <c r="CD29" s="730"/>
      <c r="CE29" s="730"/>
      <c r="CF29" s="730"/>
      <c r="CG29" s="730"/>
      <c r="CH29" s="730"/>
      <c r="CI29" s="730"/>
      <c r="CJ29" s="730"/>
      <c r="CK29" s="730"/>
      <c r="CL29" s="730"/>
      <c r="CM29" s="730"/>
      <c r="CN29" s="730"/>
      <c r="CO29" s="730"/>
      <c r="CP29" s="730"/>
      <c r="CQ29" s="730"/>
      <c r="CR29" s="730"/>
      <c r="CS29" s="730"/>
      <c r="CT29" s="730"/>
      <c r="CU29" s="730"/>
      <c r="CV29" s="730"/>
      <c r="CW29" s="730"/>
      <c r="CX29" s="730"/>
      <c r="CY29" s="730"/>
      <c r="CZ29" s="730"/>
      <c r="DA29" s="730"/>
      <c r="DB29" s="730"/>
      <c r="DC29" s="730"/>
      <c r="DD29" s="730"/>
      <c r="DE29" s="730"/>
      <c r="DF29" s="730"/>
      <c r="DG29" s="730"/>
      <c r="DH29" s="730"/>
      <c r="DI29" s="730"/>
      <c r="DJ29" s="730"/>
      <c r="DK29" s="730"/>
      <c r="DL29" s="730"/>
      <c r="DM29" s="730"/>
      <c r="DN29" s="730"/>
      <c r="DO29" s="730"/>
      <c r="DP29" s="730"/>
      <c r="DQ29" s="730"/>
      <c r="DR29" s="730"/>
      <c r="DS29" s="730"/>
      <c r="DT29" s="730"/>
      <c r="DU29" s="730"/>
      <c r="DV29" s="730"/>
      <c r="DW29" s="730"/>
      <c r="DX29" s="730"/>
      <c r="DY29" s="730"/>
      <c r="DZ29" s="730"/>
      <c r="EA29" s="730"/>
      <c r="EB29" s="730"/>
      <c r="EC29" s="730"/>
      <c r="ED29" s="730"/>
      <c r="EE29" s="730"/>
      <c r="EF29" s="730"/>
      <c r="EG29" s="730"/>
      <c r="EH29" s="730"/>
      <c r="EI29" s="730"/>
      <c r="EJ29" s="730"/>
      <c r="EK29" s="730"/>
      <c r="EL29" s="730"/>
      <c r="EM29" s="730"/>
      <c r="EN29" s="730"/>
      <c r="EO29" s="730"/>
      <c r="EP29" s="730"/>
      <c r="EQ29" s="730"/>
      <c r="ER29" s="730"/>
      <c r="ES29" s="730"/>
      <c r="ET29" s="730"/>
      <c r="EU29" s="730"/>
      <c r="EV29" s="730"/>
      <c r="EW29" s="730"/>
      <c r="EX29" s="730"/>
      <c r="EY29" s="730"/>
      <c r="EZ29" s="730"/>
      <c r="FA29" s="730"/>
      <c r="FB29" s="730"/>
      <c r="FC29" s="730"/>
      <c r="FD29" s="730"/>
      <c r="FE29" s="730"/>
      <c r="FF29" s="730"/>
      <c r="FG29" s="730"/>
      <c r="FH29" s="730"/>
      <c r="FI29" s="730"/>
      <c r="FJ29" s="730"/>
      <c r="FK29" s="730"/>
      <c r="FL29" s="730"/>
      <c r="FM29" s="730"/>
      <c r="FN29" s="730"/>
      <c r="FO29" s="730"/>
      <c r="FP29" s="730"/>
      <c r="FQ29" s="730"/>
      <c r="FR29" s="730"/>
      <c r="FS29" s="730"/>
      <c r="FT29" s="730"/>
      <c r="FU29" s="730"/>
      <c r="FV29" s="730"/>
      <c r="FW29" s="730"/>
      <c r="FX29" s="730"/>
      <c r="FY29" s="730"/>
      <c r="FZ29" s="730"/>
      <c r="GA29" s="730"/>
      <c r="GB29" s="730"/>
      <c r="GC29" s="730"/>
      <c r="GD29" s="730"/>
      <c r="GE29" s="730"/>
      <c r="GF29" s="730"/>
      <c r="GG29" s="730"/>
      <c r="GH29" s="730"/>
      <c r="GI29" s="730"/>
      <c r="GJ29" s="730"/>
      <c r="GK29" s="730"/>
      <c r="GL29" s="730"/>
      <c r="GM29" s="730"/>
      <c r="GN29" s="730"/>
      <c r="GO29" s="730"/>
      <c r="GP29" s="730"/>
      <c r="GQ29" s="730"/>
      <c r="GR29" s="730"/>
      <c r="GS29" s="730"/>
      <c r="GT29" s="730"/>
      <c r="GU29" s="730"/>
      <c r="GV29" s="730"/>
      <c r="GW29" s="730"/>
      <c r="GX29" s="730"/>
      <c r="GY29" s="730"/>
      <c r="GZ29" s="730"/>
      <c r="HA29" s="730"/>
      <c r="HB29" s="730"/>
      <c r="HC29" s="730"/>
      <c r="HD29" s="730"/>
      <c r="HE29" s="730"/>
      <c r="HF29" s="730"/>
      <c r="HG29" s="730"/>
      <c r="HH29" s="730"/>
      <c r="HI29" s="730"/>
      <c r="HJ29" s="730"/>
      <c r="HK29" s="730"/>
      <c r="HL29" s="730"/>
      <c r="HM29" s="730"/>
      <c r="HN29" s="730"/>
      <c r="HO29" s="730"/>
      <c r="HP29" s="730"/>
      <c r="HQ29" s="730"/>
      <c r="HR29" s="730"/>
      <c r="HS29" s="730"/>
      <c r="HT29" s="730"/>
      <c r="HU29" s="730"/>
      <c r="HV29" s="730"/>
      <c r="HW29" s="730"/>
      <c r="HX29" s="730"/>
      <c r="HY29" s="730"/>
      <c r="HZ29" s="730"/>
      <c r="IA29" s="730"/>
      <c r="IB29" s="730"/>
      <c r="IC29" s="730"/>
      <c r="ID29" s="730"/>
      <c r="IE29" s="730"/>
      <c r="IF29" s="730"/>
      <c r="IG29" s="730"/>
      <c r="IH29" s="730"/>
      <c r="II29" s="730"/>
      <c r="IJ29" s="730"/>
    </row>
    <row r="30" spans="1:244" s="115" customFormat="1" ht="27.75" customHeight="1">
      <c r="A30" s="570"/>
      <c r="B30" s="541" t="s">
        <v>384</v>
      </c>
      <c r="C30" s="571"/>
      <c r="D30" s="572"/>
      <c r="E30" s="569"/>
      <c r="F30" s="595"/>
      <c r="G30" s="596"/>
      <c r="H30" s="578"/>
      <c r="I30" s="578"/>
      <c r="J30" s="578"/>
      <c r="K30" s="595"/>
      <c r="L30" s="596"/>
      <c r="M30" s="596"/>
      <c r="N30" s="596"/>
      <c r="O30" s="596"/>
      <c r="P30" s="596"/>
      <c r="Q30" s="578"/>
      <c r="R30" s="578"/>
      <c r="S30" s="578"/>
      <c r="T30" s="595"/>
      <c r="U30" s="596"/>
      <c r="V30" s="578"/>
      <c r="W30" s="578"/>
      <c r="X30" s="578"/>
      <c r="Y30" s="595"/>
      <c r="Z30" s="596"/>
      <c r="AA30" s="578"/>
      <c r="AB30" s="578"/>
      <c r="AC30" s="578"/>
      <c r="AD30" s="595"/>
      <c r="AE30" s="596"/>
      <c r="AF30" s="578"/>
      <c r="AG30" s="578"/>
      <c r="AH30" s="578"/>
      <c r="AI30" s="595"/>
      <c r="AJ30" s="596"/>
      <c r="AK30" s="578"/>
      <c r="AL30" s="578"/>
      <c r="AM30" s="578"/>
      <c r="AN30" s="595"/>
      <c r="AO30" s="596"/>
      <c r="AP30" s="578"/>
      <c r="AQ30" s="578"/>
      <c r="AR30" s="578"/>
      <c r="AS30" s="595"/>
      <c r="AT30" s="596"/>
      <c r="AU30" s="578"/>
      <c r="AV30" s="578"/>
      <c r="AW30" s="578"/>
      <c r="AX30" s="595"/>
      <c r="AY30" s="596"/>
      <c r="AZ30" s="578"/>
      <c r="BA30" s="578"/>
      <c r="BB30" s="578"/>
      <c r="BC30" s="595"/>
      <c r="BD30" s="596"/>
      <c r="BE30" s="578"/>
      <c r="BF30" s="578"/>
      <c r="BG30" s="578"/>
      <c r="BH30" s="595"/>
      <c r="BI30" s="596"/>
      <c r="BJ30" s="578"/>
      <c r="BK30" s="578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/>
    </row>
    <row r="31" spans="1:244" s="115" customFormat="1" ht="28.5" customHeight="1">
      <c r="A31" s="570"/>
      <c r="B31" s="541" t="s">
        <v>31</v>
      </c>
      <c r="C31" s="571"/>
      <c r="D31" s="572"/>
      <c r="E31" s="573"/>
      <c r="F31" s="597"/>
      <c r="G31" s="598"/>
      <c r="H31" s="577"/>
      <c r="I31" s="577"/>
      <c r="J31" s="577"/>
      <c r="K31" s="597"/>
      <c r="L31" s="598"/>
      <c r="M31" s="598"/>
      <c r="N31" s="598"/>
      <c r="O31" s="598"/>
      <c r="P31" s="599"/>
      <c r="Q31" s="577"/>
      <c r="R31" s="577"/>
      <c r="S31" s="577"/>
      <c r="T31" s="597"/>
      <c r="U31" s="598"/>
      <c r="V31" s="577"/>
      <c r="W31" s="577"/>
      <c r="X31" s="577"/>
      <c r="Y31" s="597"/>
      <c r="Z31" s="598"/>
      <c r="AA31" s="577"/>
      <c r="AB31" s="577"/>
      <c r="AC31" s="577"/>
      <c r="AD31" s="597"/>
      <c r="AE31" s="598"/>
      <c r="AF31" s="577"/>
      <c r="AG31" s="577"/>
      <c r="AH31" s="577"/>
      <c r="AI31" s="597"/>
      <c r="AJ31" s="598"/>
      <c r="AK31" s="577"/>
      <c r="AL31" s="577"/>
      <c r="AM31" s="577"/>
      <c r="AN31" s="597"/>
      <c r="AO31" s="598"/>
      <c r="AP31" s="577"/>
      <c r="AQ31" s="577"/>
      <c r="AR31" s="577"/>
      <c r="AS31" s="597"/>
      <c r="AT31" s="598"/>
      <c r="AU31" s="577"/>
      <c r="AV31" s="577"/>
      <c r="AW31" s="577"/>
      <c r="AX31" s="597"/>
      <c r="AY31" s="598"/>
      <c r="AZ31" s="577"/>
      <c r="BA31" s="577"/>
      <c r="BB31" s="577"/>
      <c r="BC31" s="597"/>
      <c r="BD31" s="600"/>
      <c r="BE31" s="577"/>
      <c r="BF31" s="577"/>
      <c r="BG31" s="577"/>
      <c r="BH31" s="597"/>
      <c r="BI31" s="598"/>
      <c r="BJ31" s="577"/>
      <c r="BK31" s="577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111"/>
      <c r="ID31" s="111"/>
      <c r="IE31" s="111"/>
      <c r="IF31" s="111"/>
      <c r="IG31" s="111"/>
      <c r="IH31" s="111"/>
      <c r="II31" s="111"/>
      <c r="IJ31" s="111"/>
    </row>
    <row r="32" spans="1:244" s="115" customFormat="1" ht="28.5" customHeight="1">
      <c r="A32" s="570"/>
      <c r="B32" s="541" t="s">
        <v>91</v>
      </c>
      <c r="C32" s="571"/>
      <c r="D32" s="572"/>
      <c r="E32" s="569"/>
      <c r="F32" s="595"/>
      <c r="G32" s="601">
        <f>+G33+G34</f>
        <v>0</v>
      </c>
      <c r="H32" s="578"/>
      <c r="I32" s="578"/>
      <c r="J32" s="578"/>
      <c r="K32" s="595"/>
      <c r="L32" s="602">
        <f t="shared" ref="L32:L35" si="0">+P32</f>
        <v>0</v>
      </c>
      <c r="M32" s="601">
        <f>+M33+M34</f>
        <v>0</v>
      </c>
      <c r="N32" s="601">
        <f>+N33+N34</f>
        <v>0</v>
      </c>
      <c r="O32" s="601">
        <f t="shared" ref="O32" si="1">+O33+O34</f>
        <v>0</v>
      </c>
      <c r="P32" s="599">
        <f>+M32+N32+O32</f>
        <v>0</v>
      </c>
      <c r="Q32" s="578"/>
      <c r="R32" s="578"/>
      <c r="S32" s="578"/>
      <c r="T32" s="595"/>
      <c r="U32" s="601">
        <f>+U33+U34</f>
        <v>0</v>
      </c>
      <c r="V32" s="578"/>
      <c r="W32" s="578"/>
      <c r="X32" s="578"/>
      <c r="Y32" s="595"/>
      <c r="Z32" s="601">
        <f>+Z33+Z34</f>
        <v>0</v>
      </c>
      <c r="AA32" s="578"/>
      <c r="AB32" s="578"/>
      <c r="AC32" s="578"/>
      <c r="AD32" s="595"/>
      <c r="AE32" s="601">
        <f>+AE33+AE34</f>
        <v>0</v>
      </c>
      <c r="AF32" s="578"/>
      <c r="AG32" s="578"/>
      <c r="AH32" s="578"/>
      <c r="AI32" s="595"/>
      <c r="AJ32" s="601">
        <f>+AJ33+AJ34</f>
        <v>0</v>
      </c>
      <c r="AK32" s="578"/>
      <c r="AL32" s="578"/>
      <c r="AM32" s="578"/>
      <c r="AN32" s="595"/>
      <c r="AO32" s="601">
        <v>0</v>
      </c>
      <c r="AP32" s="578"/>
      <c r="AQ32" s="578"/>
      <c r="AR32" s="578"/>
      <c r="AS32" s="595"/>
      <c r="AT32" s="601">
        <f>+AT33+AT34</f>
        <v>0</v>
      </c>
      <c r="AU32" s="578"/>
      <c r="AV32" s="578"/>
      <c r="AW32" s="578"/>
      <c r="AX32" s="595"/>
      <c r="AY32" s="601">
        <f>+AY33+AY34</f>
        <v>0</v>
      </c>
      <c r="AZ32" s="578"/>
      <c r="BA32" s="578"/>
      <c r="BB32" s="578"/>
      <c r="BC32" s="595"/>
      <c r="BD32" s="601">
        <f>+BD33+BD34</f>
        <v>0</v>
      </c>
      <c r="BE32" s="578"/>
      <c r="BF32" s="578"/>
      <c r="BG32" s="578"/>
      <c r="BH32" s="595"/>
      <c r="BI32" s="601">
        <f>+BI33+BI34</f>
        <v>0</v>
      </c>
      <c r="BJ32" s="578"/>
      <c r="BK32" s="578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/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111"/>
      <c r="ID32" s="111"/>
      <c r="IE32" s="111"/>
      <c r="IF32" s="111"/>
      <c r="IG32" s="111"/>
      <c r="IH32" s="111"/>
      <c r="II32" s="111"/>
      <c r="IJ32" s="111"/>
    </row>
    <row r="33" spans="1:244" ht="28.5" customHeight="1">
      <c r="A33" s="570"/>
      <c r="B33" s="541" t="s">
        <v>32</v>
      </c>
      <c r="C33" s="571"/>
      <c r="D33" s="572"/>
      <c r="E33" s="573"/>
      <c r="F33" s="597"/>
      <c r="G33" s="603"/>
      <c r="H33" s="577"/>
      <c r="I33" s="577"/>
      <c r="J33" s="577"/>
      <c r="K33" s="597"/>
      <c r="L33" s="598"/>
      <c r="M33" s="603"/>
      <c r="N33" s="603"/>
      <c r="O33" s="603"/>
      <c r="P33" s="599"/>
      <c r="Q33" s="577"/>
      <c r="R33" s="577"/>
      <c r="S33" s="577"/>
      <c r="T33" s="597"/>
      <c r="U33" s="603"/>
      <c r="V33" s="577"/>
      <c r="W33" s="577"/>
      <c r="X33" s="577"/>
      <c r="Y33" s="597"/>
      <c r="Z33" s="603"/>
      <c r="AA33" s="577"/>
      <c r="AB33" s="577"/>
      <c r="AC33" s="577"/>
      <c r="AD33" s="597"/>
      <c r="AE33" s="603"/>
      <c r="AF33" s="577"/>
      <c r="AG33" s="577"/>
      <c r="AH33" s="577"/>
      <c r="AI33" s="597"/>
      <c r="AJ33" s="603"/>
      <c r="AK33" s="577"/>
      <c r="AL33" s="577"/>
      <c r="AM33" s="577"/>
      <c r="AN33" s="597"/>
      <c r="AO33" s="603"/>
      <c r="AP33" s="577"/>
      <c r="AQ33" s="577"/>
      <c r="AR33" s="577"/>
      <c r="AS33" s="597"/>
      <c r="AT33" s="603"/>
      <c r="AU33" s="577"/>
      <c r="AV33" s="577"/>
      <c r="AW33" s="577"/>
      <c r="AX33" s="597"/>
      <c r="AY33" s="603"/>
      <c r="AZ33" s="577"/>
      <c r="BA33" s="577"/>
      <c r="BB33" s="577"/>
      <c r="BC33" s="597"/>
      <c r="BD33" s="603"/>
      <c r="BE33" s="577"/>
      <c r="BF33" s="577"/>
      <c r="BG33" s="577"/>
      <c r="BH33" s="597"/>
      <c r="BI33" s="603"/>
      <c r="BJ33" s="577"/>
      <c r="BK33" s="577"/>
    </row>
    <row r="34" spans="1:244" ht="28.5" customHeight="1">
      <c r="A34" s="570"/>
      <c r="B34" s="541" t="s">
        <v>33</v>
      </c>
      <c r="C34" s="571"/>
      <c r="D34" s="572"/>
      <c r="E34" s="573"/>
      <c r="F34" s="597"/>
      <c r="G34" s="603"/>
      <c r="H34" s="577"/>
      <c r="I34" s="577"/>
      <c r="J34" s="577"/>
      <c r="K34" s="597"/>
      <c r="L34" s="598"/>
      <c r="M34" s="603"/>
      <c r="N34" s="603"/>
      <c r="O34" s="603"/>
      <c r="P34" s="599"/>
      <c r="Q34" s="577"/>
      <c r="R34" s="577"/>
      <c r="S34" s="577"/>
      <c r="T34" s="597"/>
      <c r="U34" s="603"/>
      <c r="V34" s="577"/>
      <c r="W34" s="577"/>
      <c r="X34" s="577"/>
      <c r="Y34" s="597"/>
      <c r="Z34" s="603"/>
      <c r="AA34" s="577"/>
      <c r="AB34" s="577"/>
      <c r="AC34" s="577"/>
      <c r="AD34" s="597"/>
      <c r="AE34" s="603"/>
      <c r="AF34" s="577"/>
      <c r="AG34" s="577"/>
      <c r="AH34" s="577"/>
      <c r="AI34" s="597"/>
      <c r="AJ34" s="603"/>
      <c r="AK34" s="577"/>
      <c r="AL34" s="577"/>
      <c r="AM34" s="577"/>
      <c r="AN34" s="597"/>
      <c r="AO34" s="603"/>
      <c r="AP34" s="577"/>
      <c r="AQ34" s="577"/>
      <c r="AR34" s="577"/>
      <c r="AS34" s="597"/>
      <c r="AT34" s="603"/>
      <c r="AU34" s="577"/>
      <c r="AV34" s="577"/>
      <c r="AW34" s="577"/>
      <c r="AX34" s="597"/>
      <c r="AY34" s="603"/>
      <c r="AZ34" s="577"/>
      <c r="BA34" s="577"/>
      <c r="BB34" s="577"/>
      <c r="BC34" s="597"/>
      <c r="BD34" s="603"/>
      <c r="BE34" s="577"/>
      <c r="BF34" s="577"/>
      <c r="BG34" s="577"/>
      <c r="BH34" s="597"/>
      <c r="BI34" s="603"/>
      <c r="BJ34" s="577"/>
      <c r="BK34" s="577"/>
    </row>
    <row r="35" spans="1:244" ht="28.5" customHeight="1">
      <c r="A35" s="570"/>
      <c r="B35" s="541" t="s">
        <v>34</v>
      </c>
      <c r="C35" s="571"/>
      <c r="D35" s="572"/>
      <c r="E35" s="573"/>
      <c r="F35" s="597"/>
      <c r="G35" s="604"/>
      <c r="H35" s="577"/>
      <c r="I35" s="577"/>
      <c r="J35" s="577"/>
      <c r="K35" s="597"/>
      <c r="L35" s="1264"/>
      <c r="M35" s="604"/>
      <c r="N35" s="604"/>
      <c r="O35" s="604"/>
      <c r="P35" s="599"/>
      <c r="Q35" s="577"/>
      <c r="R35" s="577"/>
      <c r="S35" s="577"/>
      <c r="T35" s="597"/>
      <c r="U35" s="1263"/>
      <c r="V35" s="577"/>
      <c r="W35" s="577"/>
      <c r="X35" s="577"/>
      <c r="Y35" s="597"/>
      <c r="Z35" s="1263"/>
      <c r="AA35" s="577"/>
      <c r="AB35" s="577"/>
      <c r="AC35" s="577"/>
      <c r="AD35" s="597"/>
      <c r="AE35" s="1263"/>
      <c r="AF35" s="577"/>
      <c r="AG35" s="577"/>
      <c r="AH35" s="577"/>
      <c r="AI35" s="597"/>
      <c r="AJ35" s="1263"/>
      <c r="AK35" s="577"/>
      <c r="AL35" s="577"/>
      <c r="AM35" s="577"/>
      <c r="AN35" s="597"/>
      <c r="AO35" s="1263"/>
      <c r="AP35" s="577"/>
      <c r="AQ35" s="577"/>
      <c r="AR35" s="577"/>
      <c r="AS35" s="597"/>
      <c r="AT35" s="1263"/>
      <c r="AU35" s="577"/>
      <c r="AV35" s="577"/>
      <c r="AW35" s="577"/>
      <c r="AX35" s="597"/>
      <c r="AY35" s="604"/>
      <c r="AZ35" s="577"/>
      <c r="BA35" s="577"/>
      <c r="BB35" s="577"/>
      <c r="BC35" s="597"/>
      <c r="BD35" s="604"/>
      <c r="BE35" s="577"/>
      <c r="BF35" s="577"/>
      <c r="BG35" s="577"/>
      <c r="BH35" s="597"/>
      <c r="BI35" s="604"/>
      <c r="BJ35" s="577"/>
      <c r="BK35" s="577"/>
    </row>
    <row r="36" spans="1:244" ht="35.25" customHeight="1">
      <c r="A36" s="570"/>
      <c r="B36" s="541" t="s">
        <v>35</v>
      </c>
      <c r="C36" s="571"/>
      <c r="D36" s="572"/>
      <c r="E36" s="569"/>
      <c r="F36" s="595"/>
      <c r="G36" s="605" t="e">
        <f>+G30/G35</f>
        <v>#DIV/0!</v>
      </c>
      <c r="H36" s="578"/>
      <c r="I36" s="578"/>
      <c r="J36" s="578"/>
      <c r="K36" s="595"/>
      <c r="L36" s="605" t="e">
        <f>+P36</f>
        <v>#DIV/0!</v>
      </c>
      <c r="M36" s="605" t="e">
        <f>+M30/M35</f>
        <v>#DIV/0!</v>
      </c>
      <c r="N36" s="605" t="e">
        <f t="shared" ref="N36:O36" si="2">+N30/N35</f>
        <v>#DIV/0!</v>
      </c>
      <c r="O36" s="605" t="e">
        <f t="shared" si="2"/>
        <v>#DIV/0!</v>
      </c>
      <c r="P36" s="606" t="e">
        <f>+P30/P35</f>
        <v>#DIV/0!</v>
      </c>
      <c r="Q36" s="578"/>
      <c r="R36" s="578"/>
      <c r="S36" s="578"/>
      <c r="T36" s="595"/>
      <c r="U36" s="605" t="e">
        <f>+U30/U35</f>
        <v>#DIV/0!</v>
      </c>
      <c r="V36" s="578"/>
      <c r="W36" s="578"/>
      <c r="X36" s="578"/>
      <c r="Y36" s="595"/>
      <c r="Z36" s="605" t="e">
        <f>+Z30/Z35</f>
        <v>#DIV/0!</v>
      </c>
      <c r="AA36" s="578"/>
      <c r="AB36" s="578"/>
      <c r="AC36" s="578"/>
      <c r="AD36" s="595"/>
      <c r="AE36" s="605" t="e">
        <f>+AE30/AE35</f>
        <v>#DIV/0!</v>
      </c>
      <c r="AF36" s="578"/>
      <c r="AG36" s="578"/>
      <c r="AH36" s="578"/>
      <c r="AI36" s="595"/>
      <c r="AJ36" s="605" t="e">
        <f>+AJ30/AJ35</f>
        <v>#DIV/0!</v>
      </c>
      <c r="AK36" s="578"/>
      <c r="AL36" s="578"/>
      <c r="AM36" s="578"/>
      <c r="AN36" s="595"/>
      <c r="AO36" s="605" t="e">
        <f>+AO30/AO35</f>
        <v>#DIV/0!</v>
      </c>
      <c r="AP36" s="578"/>
      <c r="AQ36" s="578"/>
      <c r="AR36" s="578"/>
      <c r="AS36" s="595"/>
      <c r="AT36" s="605" t="e">
        <f>+AT30/AT35</f>
        <v>#DIV/0!</v>
      </c>
      <c r="AU36" s="578"/>
      <c r="AV36" s="578"/>
      <c r="AW36" s="578"/>
      <c r="AX36" s="595"/>
      <c r="AY36" s="605" t="e">
        <f>+AY30/AY35</f>
        <v>#DIV/0!</v>
      </c>
      <c r="AZ36" s="578"/>
      <c r="BA36" s="578"/>
      <c r="BB36" s="578"/>
      <c r="BC36" s="595"/>
      <c r="BD36" s="605" t="e">
        <f>+BD30/BD35</f>
        <v>#DIV/0!</v>
      </c>
      <c r="BE36" s="578"/>
      <c r="BF36" s="578"/>
      <c r="BG36" s="578"/>
      <c r="BH36" s="595"/>
      <c r="BI36" s="605" t="e">
        <f>+BI30/BI35</f>
        <v>#DIV/0!</v>
      </c>
      <c r="BJ36" s="578"/>
      <c r="BK36" s="578"/>
    </row>
    <row r="37" spans="1:244" s="124" customFormat="1" ht="29.25" customHeight="1">
      <c r="A37" s="570"/>
      <c r="B37" s="541" t="s">
        <v>36</v>
      </c>
      <c r="C37" s="571"/>
      <c r="D37" s="572"/>
      <c r="E37" s="573"/>
      <c r="F37" s="597"/>
      <c r="G37" s="604"/>
      <c r="H37" s="577"/>
      <c r="I37" s="577"/>
      <c r="J37" s="577"/>
      <c r="K37" s="597"/>
      <c r="L37" s="604"/>
      <c r="M37" s="604"/>
      <c r="N37" s="604"/>
      <c r="O37" s="604"/>
      <c r="P37" s="607"/>
      <c r="Q37" s="577"/>
      <c r="R37" s="577"/>
      <c r="S37" s="577"/>
      <c r="T37" s="597"/>
      <c r="U37" s="604"/>
      <c r="V37" s="577"/>
      <c r="W37" s="577"/>
      <c r="X37" s="577"/>
      <c r="Y37" s="597"/>
      <c r="Z37" s="604"/>
      <c r="AA37" s="577"/>
      <c r="AB37" s="577"/>
      <c r="AC37" s="577"/>
      <c r="AD37" s="597"/>
      <c r="AE37" s="604"/>
      <c r="AF37" s="577"/>
      <c r="AG37" s="577"/>
      <c r="AH37" s="577"/>
      <c r="AI37" s="597"/>
      <c r="AJ37" s="604"/>
      <c r="AK37" s="577"/>
      <c r="AL37" s="577"/>
      <c r="AM37" s="577"/>
      <c r="AN37" s="597"/>
      <c r="AO37" s="604"/>
      <c r="AP37" s="577"/>
      <c r="AQ37" s="577"/>
      <c r="AR37" s="577"/>
      <c r="AS37" s="597"/>
      <c r="AT37" s="604"/>
      <c r="AU37" s="577"/>
      <c r="AV37" s="577"/>
      <c r="AW37" s="577"/>
      <c r="AX37" s="597"/>
      <c r="AY37" s="604"/>
      <c r="AZ37" s="577"/>
      <c r="BA37" s="577"/>
      <c r="BB37" s="577"/>
      <c r="BC37" s="597"/>
      <c r="BD37" s="604"/>
      <c r="BE37" s="577"/>
      <c r="BF37" s="577"/>
      <c r="BG37" s="577"/>
      <c r="BH37" s="597"/>
      <c r="BI37" s="604"/>
      <c r="BJ37" s="577"/>
      <c r="BK37" s="577"/>
    </row>
    <row r="38" spans="1:244" s="214" customFormat="1" ht="33" customHeight="1">
      <c r="A38" s="608"/>
      <c r="B38" s="542" t="s">
        <v>37</v>
      </c>
      <c r="C38" s="608"/>
      <c r="D38" s="609"/>
      <c r="E38" s="610"/>
      <c r="F38" s="595"/>
      <c r="G38" s="611" t="e">
        <f>((G36-G37)*100)/G37</f>
        <v>#DIV/0!</v>
      </c>
      <c r="H38" s="612"/>
      <c r="I38" s="612"/>
      <c r="J38" s="612"/>
      <c r="K38" s="595"/>
      <c r="L38" s="611" t="str">
        <f>+P38</f>
        <v>เฉลี่ย</v>
      </c>
      <c r="M38" s="611" t="e">
        <f>((M36-M37)*100)/M37</f>
        <v>#DIV/0!</v>
      </c>
      <c r="N38" s="611" t="e">
        <f>((N36-N37)*100)/N37</f>
        <v>#DIV/0!</v>
      </c>
      <c r="O38" s="611" t="e">
        <f>((O36-O37)*100)/O37</f>
        <v>#DIV/0!</v>
      </c>
      <c r="P38" s="611" t="s">
        <v>78</v>
      </c>
      <c r="Q38" s="612"/>
      <c r="R38" s="612"/>
      <c r="S38" s="612"/>
      <c r="T38" s="595"/>
      <c r="U38" s="611" t="e">
        <f>((U36-U37)*100)/U37</f>
        <v>#DIV/0!</v>
      </c>
      <c r="V38" s="612"/>
      <c r="W38" s="612"/>
      <c r="X38" s="612"/>
      <c r="Y38" s="595"/>
      <c r="Z38" s="611" t="e">
        <f>((Z36-Z37)*100)/Z37</f>
        <v>#DIV/0!</v>
      </c>
      <c r="AA38" s="612"/>
      <c r="AB38" s="612"/>
      <c r="AC38" s="612"/>
      <c r="AD38" s="595"/>
      <c r="AE38" s="611" t="e">
        <f>((AE36-AE37)*100)/AE37</f>
        <v>#DIV/0!</v>
      </c>
      <c r="AF38" s="612"/>
      <c r="AG38" s="612"/>
      <c r="AH38" s="612"/>
      <c r="AI38" s="595"/>
      <c r="AJ38" s="611" t="e">
        <f>((AJ36-AJ37)*100)/AJ37</f>
        <v>#DIV/0!</v>
      </c>
      <c r="AK38" s="612"/>
      <c r="AL38" s="612"/>
      <c r="AM38" s="612"/>
      <c r="AN38" s="595"/>
      <c r="AO38" s="611" t="e">
        <f>((AO36-AO37)*100)/AO37</f>
        <v>#DIV/0!</v>
      </c>
      <c r="AP38" s="612"/>
      <c r="AQ38" s="612"/>
      <c r="AR38" s="612"/>
      <c r="AS38" s="595"/>
      <c r="AT38" s="611" t="e">
        <f>((AT36-AT37)*100)/AT37</f>
        <v>#DIV/0!</v>
      </c>
      <c r="AU38" s="612"/>
      <c r="AV38" s="612"/>
      <c r="AW38" s="612"/>
      <c r="AX38" s="595"/>
      <c r="AY38" s="611" t="e">
        <f>((AY36-AY37)*100)/AY37</f>
        <v>#DIV/0!</v>
      </c>
      <c r="AZ38" s="612"/>
      <c r="BA38" s="612"/>
      <c r="BB38" s="612"/>
      <c r="BC38" s="595"/>
      <c r="BD38" s="611" t="e">
        <f>((BD36-BD37)*100)/BD37</f>
        <v>#DIV/0!</v>
      </c>
      <c r="BE38" s="612"/>
      <c r="BF38" s="612"/>
      <c r="BG38" s="612"/>
      <c r="BH38" s="595"/>
      <c r="BI38" s="611" t="e">
        <f>((BI36-BI37)*100)/BI37</f>
        <v>#DIV/0!</v>
      </c>
      <c r="BJ38" s="612"/>
      <c r="BK38" s="612"/>
    </row>
    <row r="39" spans="1:244" s="115" customFormat="1" ht="33" customHeight="1">
      <c r="A39" s="570"/>
      <c r="B39" s="543" t="s">
        <v>385</v>
      </c>
      <c r="C39" s="571"/>
      <c r="D39" s="572"/>
      <c r="E39" s="613"/>
      <c r="F39" s="595"/>
      <c r="G39" s="614" t="e">
        <f>IF(G40=0,0,IF(G40=1,G42,IF(G40=5,5)))</f>
        <v>#DIV/0!</v>
      </c>
      <c r="H39" s="578"/>
      <c r="I39" s="578"/>
      <c r="J39" s="578"/>
      <c r="K39" s="595"/>
      <c r="L39" s="614" t="e">
        <f>+P39</f>
        <v>#DIV/0!</v>
      </c>
      <c r="M39" s="614" t="e">
        <f>IF(M40=0,0,IF(M40=1,M42,IF(M40=5,5)))</f>
        <v>#DIV/0!</v>
      </c>
      <c r="N39" s="614" t="e">
        <f t="shared" ref="N39:O39" si="3">IF(N40=0,0,IF(N40=1,N42,IF(N40=5,5)))</f>
        <v>#DIV/0!</v>
      </c>
      <c r="O39" s="614" t="e">
        <f t="shared" si="3"/>
        <v>#DIV/0!</v>
      </c>
      <c r="P39" s="614" t="e">
        <f>(O39+M39+N39)/3</f>
        <v>#DIV/0!</v>
      </c>
      <c r="Q39" s="578"/>
      <c r="R39" s="578"/>
      <c r="S39" s="578"/>
      <c r="T39" s="595"/>
      <c r="U39" s="614" t="e">
        <f>IF(U40=0,0,IF(U40=1,U42,IF(U40=5,5)))</f>
        <v>#DIV/0!</v>
      </c>
      <c r="V39" s="578"/>
      <c r="W39" s="578"/>
      <c r="X39" s="578"/>
      <c r="Y39" s="595"/>
      <c r="Z39" s="614" t="e">
        <f>IF(Z40=0,0,IF(Z40=1,Z42,IF(Z40=5,5)))</f>
        <v>#DIV/0!</v>
      </c>
      <c r="AA39" s="578"/>
      <c r="AB39" s="578"/>
      <c r="AC39" s="578"/>
      <c r="AD39" s="595"/>
      <c r="AE39" s="614" t="e">
        <f>IF(AE40=0,0,IF(AE40=1,AE42,IF(AE40=5,5)))</f>
        <v>#DIV/0!</v>
      </c>
      <c r="AF39" s="578"/>
      <c r="AG39" s="578"/>
      <c r="AH39" s="578"/>
      <c r="AI39" s="595"/>
      <c r="AJ39" s="614" t="e">
        <f>IF(AJ40=0,0,IF(AJ40=1,AJ42,IF(AJ40=5,5)))</f>
        <v>#DIV/0!</v>
      </c>
      <c r="AK39" s="578"/>
      <c r="AL39" s="578"/>
      <c r="AM39" s="578"/>
      <c r="AN39" s="595"/>
      <c r="AO39" s="614" t="e">
        <f>IF(AO40=0,0,IF(AO40=1,AO42,IF(AO40=5,5)))</f>
        <v>#DIV/0!</v>
      </c>
      <c r="AP39" s="578"/>
      <c r="AQ39" s="578"/>
      <c r="AR39" s="578"/>
      <c r="AS39" s="595"/>
      <c r="AT39" s="614" t="e">
        <f>IF(AT40=0,0,IF(AT40=1,AT42,IF(AT40=5,5)))</f>
        <v>#DIV/0!</v>
      </c>
      <c r="AU39" s="578"/>
      <c r="AV39" s="578"/>
      <c r="AW39" s="578"/>
      <c r="AX39" s="595"/>
      <c r="AY39" s="614" t="e">
        <f>IF(AY40=0,0,IF(AY40=1,AY42,IF(AY40=5,5)))</f>
        <v>#DIV/0!</v>
      </c>
      <c r="AZ39" s="578"/>
      <c r="BA39" s="578"/>
      <c r="BB39" s="578"/>
      <c r="BC39" s="595"/>
      <c r="BD39" s="614" t="e">
        <f>IF(BD40=0,0,IF(BD40=1,BD42,IF(BD40=5,5)))</f>
        <v>#DIV/0!</v>
      </c>
      <c r="BE39" s="578"/>
      <c r="BF39" s="578"/>
      <c r="BG39" s="578"/>
      <c r="BH39" s="595"/>
      <c r="BI39" s="614" t="e">
        <f>IF(BI40=0,0,IF(BI40=1,BI42,IF(BI40=5,5)))</f>
        <v>#DIV/0!</v>
      </c>
      <c r="BJ39" s="578"/>
      <c r="BK39" s="578"/>
    </row>
    <row r="40" spans="1:244" s="217" customFormat="1" ht="33" hidden="1" customHeight="1">
      <c r="A40" s="608"/>
      <c r="B40" s="544" t="s">
        <v>386</v>
      </c>
      <c r="C40" s="608"/>
      <c r="D40" s="609"/>
      <c r="E40" s="610"/>
      <c r="F40" s="615"/>
      <c r="G40" s="616" t="e">
        <f>IF(G38&lt;=0,5,IF(G38&lt;20,1,IF(G38&gt;=20,0)))</f>
        <v>#DIV/0!</v>
      </c>
      <c r="H40" s="612"/>
      <c r="I40" s="612"/>
      <c r="J40" s="612"/>
      <c r="K40" s="615"/>
      <c r="L40" s="616"/>
      <c r="M40" s="616" t="e">
        <f>IF(M38&lt;=0,5,IF(M38&lt;20,1,IF(M38&gt;=20,0)))</f>
        <v>#DIV/0!</v>
      </c>
      <c r="N40" s="616" t="e">
        <f t="shared" ref="N40:O40" si="4">IF(N38&lt;=0,5,IF(N38&lt;20,1,IF(N38&gt;=20,0)))</f>
        <v>#DIV/0!</v>
      </c>
      <c r="O40" s="616" t="e">
        <f t="shared" si="4"/>
        <v>#DIV/0!</v>
      </c>
      <c r="P40" s="616">
        <f>IF(P38&lt;=0,5,IF(P38&lt;20,1,IF(P38&gt;=20,0)))</f>
        <v>0</v>
      </c>
      <c r="Q40" s="612"/>
      <c r="R40" s="612"/>
      <c r="S40" s="612"/>
      <c r="T40" s="617"/>
      <c r="U40" s="616" t="e">
        <f>IF(U38&lt;=0,5,IF(U38&lt;20,1,IF(U38&gt;=20,0)))</f>
        <v>#DIV/0!</v>
      </c>
      <c r="V40" s="612"/>
      <c r="W40" s="612"/>
      <c r="X40" s="612"/>
      <c r="Y40" s="615"/>
      <c r="Z40" s="616" t="e">
        <f>IF(Z38&lt;=0,5,IF(Z38&lt;20,1,IF(Z38&gt;=20,0)))</f>
        <v>#DIV/0!</v>
      </c>
      <c r="AA40" s="612"/>
      <c r="AB40" s="612"/>
      <c r="AC40" s="612"/>
      <c r="AD40" s="615"/>
      <c r="AE40" s="616" t="e">
        <f>IF(AE38&lt;=0,5,IF(AE38&lt;20,1,IF(AE38&gt;=20,0)))</f>
        <v>#DIV/0!</v>
      </c>
      <c r="AF40" s="612"/>
      <c r="AG40" s="612"/>
      <c r="AH40" s="612"/>
      <c r="AI40" s="615"/>
      <c r="AJ40" s="616" t="e">
        <f>IF(AJ38&lt;=0,5,IF(AJ38&lt;20,1,IF(AJ38&gt;=20,0)))</f>
        <v>#DIV/0!</v>
      </c>
      <c r="AK40" s="612"/>
      <c r="AL40" s="612"/>
      <c r="AM40" s="612"/>
      <c r="AN40" s="615"/>
      <c r="AO40" s="616" t="e">
        <f>IF(AO38&lt;=0,5,IF(AO38&lt;20,1,IF(AO38&gt;=20,0)))</f>
        <v>#DIV/0!</v>
      </c>
      <c r="AP40" s="612"/>
      <c r="AQ40" s="612"/>
      <c r="AR40" s="612"/>
      <c r="AS40" s="615"/>
      <c r="AT40" s="616" t="e">
        <f>IF(AT38&lt;=0,5,IF(AT38&lt;20,1,IF(AT38&gt;=20,0)))</f>
        <v>#DIV/0!</v>
      </c>
      <c r="AU40" s="612"/>
      <c r="AV40" s="612"/>
      <c r="AW40" s="612"/>
      <c r="AX40" s="615"/>
      <c r="AY40" s="616" t="e">
        <f>IF(AY38&lt;=0,5,IF(AY38&lt;20,1,IF(AY38&gt;=20,0)))</f>
        <v>#DIV/0!</v>
      </c>
      <c r="AZ40" s="612"/>
      <c r="BA40" s="612"/>
      <c r="BB40" s="612"/>
      <c r="BC40" s="615"/>
      <c r="BD40" s="616" t="e">
        <f>IF(BD38&lt;=0,5,IF(BD38&lt;20,1,IF(BD38&gt;=20,0)))</f>
        <v>#DIV/0!</v>
      </c>
      <c r="BE40" s="612"/>
      <c r="BF40" s="612"/>
      <c r="BG40" s="612"/>
      <c r="BH40" s="615"/>
      <c r="BI40" s="616" t="e">
        <f>IF(BI38&lt;=0,5,IF(BI38&lt;20,1,IF(BI38&gt;=20,0)))</f>
        <v>#DIV/0!</v>
      </c>
      <c r="BJ40" s="612"/>
      <c r="BK40" s="612"/>
    </row>
    <row r="41" spans="1:244" s="217" customFormat="1" ht="33" hidden="1" customHeight="1">
      <c r="A41" s="608"/>
      <c r="B41" s="544" t="s">
        <v>387</v>
      </c>
      <c r="C41" s="608"/>
      <c r="D41" s="609"/>
      <c r="E41" s="610"/>
      <c r="F41" s="615"/>
      <c r="G41" s="616" t="e">
        <f>IF(G38&lt;=0,0,IF(G38&lt;20,G38,IF(G38&gt;=20,0)))</f>
        <v>#DIV/0!</v>
      </c>
      <c r="H41" s="612"/>
      <c r="I41" s="612"/>
      <c r="J41" s="612"/>
      <c r="K41" s="615"/>
      <c r="L41" s="616"/>
      <c r="M41" s="616" t="e">
        <f>IF(M38&lt;=0,0,IF(M38&lt;20,M38,IF(M38&gt;=20,0)))</f>
        <v>#DIV/0!</v>
      </c>
      <c r="N41" s="616" t="e">
        <f t="shared" ref="N41:O41" si="5">IF(N38&lt;=0,0,IF(N38&lt;20,N38,IF(N38&gt;=20,0)))</f>
        <v>#DIV/0!</v>
      </c>
      <c r="O41" s="616" t="e">
        <f t="shared" si="5"/>
        <v>#DIV/0!</v>
      </c>
      <c r="P41" s="616">
        <f t="shared" ref="P41" si="6">IF(P38&lt;=0,0,IF(P38&lt;20,P38,IF(P38&gt;=20,0)))</f>
        <v>0</v>
      </c>
      <c r="Q41" s="612"/>
      <c r="R41" s="612"/>
      <c r="S41" s="612"/>
      <c r="T41" s="617"/>
      <c r="U41" s="616" t="e">
        <f>IF(U38&lt;=0,0,IF(U38&lt;20,U38,IF(U38&gt;=20,0)))</f>
        <v>#DIV/0!</v>
      </c>
      <c r="V41" s="612"/>
      <c r="W41" s="612"/>
      <c r="X41" s="612"/>
      <c r="Y41" s="615"/>
      <c r="Z41" s="616" t="e">
        <f>IF(Z38&lt;=0,0,IF(Z38&lt;20,Z38,IF(Z38&gt;=20,0)))</f>
        <v>#DIV/0!</v>
      </c>
      <c r="AA41" s="612"/>
      <c r="AB41" s="612"/>
      <c r="AC41" s="612"/>
      <c r="AD41" s="615"/>
      <c r="AE41" s="616" t="e">
        <f>IF(AE38&lt;=0,0,IF(AE38&lt;20,AE38,IF(AE38&gt;=20,0)))</f>
        <v>#DIV/0!</v>
      </c>
      <c r="AF41" s="612"/>
      <c r="AG41" s="612"/>
      <c r="AH41" s="612"/>
      <c r="AI41" s="615"/>
      <c r="AJ41" s="616" t="e">
        <f>IF(AJ38&lt;=0,0,IF(AJ38&lt;20,AJ38,IF(AJ38&gt;=20,0)))</f>
        <v>#DIV/0!</v>
      </c>
      <c r="AK41" s="612"/>
      <c r="AL41" s="612"/>
      <c r="AM41" s="612"/>
      <c r="AN41" s="615"/>
      <c r="AO41" s="616" t="e">
        <f>IF(AO38&lt;=0,0,IF(AO38&lt;20,AO38,IF(AO38&gt;=20,0)))</f>
        <v>#DIV/0!</v>
      </c>
      <c r="AP41" s="612"/>
      <c r="AQ41" s="612"/>
      <c r="AR41" s="612"/>
      <c r="AS41" s="615"/>
      <c r="AT41" s="616" t="e">
        <f>IF(AT38&lt;=0,0,IF(AT38&lt;20,AT38,IF(AT38&gt;=20,0)))</f>
        <v>#DIV/0!</v>
      </c>
      <c r="AU41" s="612"/>
      <c r="AV41" s="612"/>
      <c r="AW41" s="612"/>
      <c r="AX41" s="615"/>
      <c r="AY41" s="616" t="e">
        <f>IF(AY38&lt;=0,0,IF(AY38&lt;20,AY38,IF(AY38&gt;=20,0)))</f>
        <v>#DIV/0!</v>
      </c>
      <c r="AZ41" s="612"/>
      <c r="BA41" s="612"/>
      <c r="BB41" s="612"/>
      <c r="BC41" s="615"/>
      <c r="BD41" s="616" t="e">
        <f>IF(BD38&lt;=0,0,IF(BD38&lt;20,BD38,IF(BD38&gt;=20,0)))</f>
        <v>#DIV/0!</v>
      </c>
      <c r="BE41" s="612"/>
      <c r="BF41" s="612"/>
      <c r="BG41" s="612"/>
      <c r="BH41" s="615"/>
      <c r="BI41" s="616" t="e">
        <f>IF(BI38&lt;=0,0,IF(BI38&lt;20,BI38,IF(BI38&gt;=20,0)))</f>
        <v>#DIV/0!</v>
      </c>
      <c r="BJ41" s="612"/>
      <c r="BK41" s="612"/>
    </row>
    <row r="42" spans="1:244" s="217" customFormat="1" ht="33" hidden="1" customHeight="1">
      <c r="A42" s="608"/>
      <c r="B42" s="544" t="s">
        <v>388</v>
      </c>
      <c r="C42" s="608"/>
      <c r="D42" s="609"/>
      <c r="E42" s="610"/>
      <c r="F42" s="615"/>
      <c r="G42" s="616" t="e">
        <f>(5-(G41/4))</f>
        <v>#DIV/0!</v>
      </c>
      <c r="H42" s="612"/>
      <c r="I42" s="612"/>
      <c r="J42" s="612"/>
      <c r="K42" s="615"/>
      <c r="L42" s="616"/>
      <c r="M42" s="616" t="e">
        <f>(5-(M41/4))</f>
        <v>#DIV/0!</v>
      </c>
      <c r="N42" s="616" t="e">
        <f t="shared" ref="N42:O42" si="7">(5-(N41/4))</f>
        <v>#DIV/0!</v>
      </c>
      <c r="O42" s="616" t="e">
        <f t="shared" si="7"/>
        <v>#DIV/0!</v>
      </c>
      <c r="P42" s="616">
        <f t="shared" ref="P42" si="8">(5-(P41/4))</f>
        <v>5</v>
      </c>
      <c r="Q42" s="612"/>
      <c r="R42" s="612"/>
      <c r="S42" s="612"/>
      <c r="T42" s="617"/>
      <c r="U42" s="616" t="e">
        <f>(5-(U41/4))</f>
        <v>#DIV/0!</v>
      </c>
      <c r="V42" s="612"/>
      <c r="W42" s="612"/>
      <c r="X42" s="612"/>
      <c r="Y42" s="615"/>
      <c r="Z42" s="616" t="e">
        <f>(5-(Z41/4))</f>
        <v>#DIV/0!</v>
      </c>
      <c r="AA42" s="612"/>
      <c r="AB42" s="612"/>
      <c r="AC42" s="612"/>
      <c r="AD42" s="615"/>
      <c r="AE42" s="616" t="e">
        <f>(5-(AE41/4))</f>
        <v>#DIV/0!</v>
      </c>
      <c r="AF42" s="612"/>
      <c r="AG42" s="612"/>
      <c r="AH42" s="612"/>
      <c r="AI42" s="615"/>
      <c r="AJ42" s="616" t="e">
        <f>(5-(AJ41/4))</f>
        <v>#DIV/0!</v>
      </c>
      <c r="AK42" s="612"/>
      <c r="AL42" s="612"/>
      <c r="AM42" s="612"/>
      <c r="AN42" s="615"/>
      <c r="AO42" s="616" t="e">
        <f>(5-(AO41/4))</f>
        <v>#DIV/0!</v>
      </c>
      <c r="AP42" s="612"/>
      <c r="AQ42" s="612"/>
      <c r="AR42" s="612"/>
      <c r="AS42" s="615"/>
      <c r="AT42" s="616" t="e">
        <f>(5-(AT41/4))</f>
        <v>#DIV/0!</v>
      </c>
      <c r="AU42" s="612"/>
      <c r="AV42" s="612"/>
      <c r="AW42" s="612"/>
      <c r="AX42" s="615"/>
      <c r="AY42" s="616" t="e">
        <f>(5-(AY41/4))</f>
        <v>#DIV/0!</v>
      </c>
      <c r="AZ42" s="612"/>
      <c r="BA42" s="612"/>
      <c r="BB42" s="612"/>
      <c r="BC42" s="615"/>
      <c r="BD42" s="616" t="e">
        <f>(5-(BD41/4))</f>
        <v>#DIV/0!</v>
      </c>
      <c r="BE42" s="612"/>
      <c r="BF42" s="612"/>
      <c r="BG42" s="612"/>
      <c r="BH42" s="615"/>
      <c r="BI42" s="616" t="e">
        <f>(5-(BI41/4))</f>
        <v>#DIV/0!</v>
      </c>
      <c r="BJ42" s="612"/>
      <c r="BK42" s="612"/>
    </row>
    <row r="43" spans="1:244" s="126" customFormat="1" ht="26.25">
      <c r="A43" s="711">
        <v>1.5</v>
      </c>
      <c r="B43" s="712" t="s">
        <v>38</v>
      </c>
      <c r="C43" s="732" t="s">
        <v>64</v>
      </c>
      <c r="D43" s="711" t="s">
        <v>39</v>
      </c>
      <c r="E43" s="714">
        <f>+'1.เป้าหมาย'!B10</f>
        <v>6</v>
      </c>
      <c r="F43" s="733"/>
      <c r="G43" s="734">
        <f>+SUM(G44:G49)</f>
        <v>0</v>
      </c>
      <c r="H43" s="725">
        <f>IF(G43&lt;1,0,IF(G43&lt;2,1,IF(G43&lt;3,2,IF(G43&lt;5,3,IF(G43&lt;6,4,IF(G43=6,5))))))</f>
        <v>0</v>
      </c>
      <c r="I43" s="713" t="str">
        <f>IF(H43&lt;1.51,"ต้องปรับปรุงเร่งด่วน",IF(H43&lt;2.51,"ต้องปรับปรุง",IF(H43&lt;3.51,"พอใช้",IF(H43&lt;4.51,"ดี",IF(H43&gt;=4.51,"ดีมาก")))))</f>
        <v>ต้องปรับปรุงเร่งด่วน</v>
      </c>
      <c r="J43" s="714">
        <f>+'1.เป้าหมาย'!C10</f>
        <v>5</v>
      </c>
      <c r="K43" s="733"/>
      <c r="L43" s="734">
        <f>+SUM(L44:L49)</f>
        <v>0</v>
      </c>
      <c r="M43" s="734"/>
      <c r="N43" s="734"/>
      <c r="O43" s="734"/>
      <c r="P43" s="734"/>
      <c r="Q43" s="725">
        <f>IF(L43&lt;1,0,IF(L43&lt;2,1,IF(L43&lt;3,2,IF(L43&lt;5,3,IF(L43&lt;6,4,IF(L43=6,5))))))</f>
        <v>0</v>
      </c>
      <c r="R43" s="713" t="str">
        <f>IF(Q43&lt;1.51,"ต้องปรับปรุงเร่งด่วน",IF(Q43&lt;2.51,"ต้องปรับปรุง",IF(Q43&lt;3.51,"พอใช้",IF(Q43&lt;4.51,"ดี",IF(Q43&gt;=4.51,"ดีมาก")))))</f>
        <v>ต้องปรับปรุงเร่งด่วน</v>
      </c>
      <c r="S43" s="714">
        <f>+'1.เป้าหมาย'!D10</f>
        <v>6</v>
      </c>
      <c r="T43" s="713"/>
      <c r="U43" s="735">
        <f>+SUM(U44:U49)</f>
        <v>0</v>
      </c>
      <c r="V43" s="725">
        <f>IF(U43&lt;1,0,IF(U43&lt;2,1,IF(U43&lt;3,2,IF(U43&lt;5,3,IF(U43&lt;6,4,IF(U43=6,5))))))</f>
        <v>0</v>
      </c>
      <c r="W43" s="713" t="str">
        <f>IF(V43&lt;1.51,"ต้องปรับปรุงเร่งด่วน",IF(V43&lt;2.51,"ต้องปรับปรุง",IF(V43&lt;3.51,"พอใช้",IF(V43&lt;4.51,"ดี",IF(V43&gt;=4.51,"ดีมาก")))))</f>
        <v>ต้องปรับปรุงเร่งด่วน</v>
      </c>
      <c r="X43" s="714">
        <f>+'1.เป้าหมาย'!E10</f>
        <v>6</v>
      </c>
      <c r="Y43" s="733"/>
      <c r="Z43" s="734">
        <f>+SUM(Z44:Z49)</f>
        <v>0</v>
      </c>
      <c r="AA43" s="725">
        <f>IF(Z43&lt;1,0,IF(Z43&lt;2,1,IF(Z43&lt;3,2,IF(Z43&lt;5,3,IF(Z43&lt;6,4,IF(Z43=6,5))))))</f>
        <v>0</v>
      </c>
      <c r="AB43" s="713" t="str">
        <f>IF(AA43&lt;1.51,"ต้องปรับปรุงเร่งด่วน",IF(AA43&lt;2.51,"ต้องปรับปรุง",IF(AA43&lt;3.51,"พอใช้",IF(AA43&lt;4.51,"ดี",IF(AA43&gt;=4.51,"ดีมาก")))))</f>
        <v>ต้องปรับปรุงเร่งด่วน</v>
      </c>
      <c r="AC43" s="714">
        <f>+'1.เป้าหมาย'!F10</f>
        <v>6</v>
      </c>
      <c r="AD43" s="733"/>
      <c r="AE43" s="734">
        <f>+SUM(AE44:AE49)</f>
        <v>0</v>
      </c>
      <c r="AF43" s="725">
        <f>IF(AE43&lt;1,0,IF(AE43&lt;2,1,IF(AE43&lt;3,2,IF(AE43&lt;5,3,IF(AE43&lt;6,4,IF(AE43=6,5))))))</f>
        <v>0</v>
      </c>
      <c r="AG43" s="713" t="str">
        <f>IF(AF43&lt;1.51,"ต้องปรับปรุงเร่งด่วน",IF(AF43&lt;2.51,"ต้องปรับปรุง",IF(AF43&lt;3.51,"พอใช้",IF(AF43&lt;4.51,"ดี",IF(AF43&gt;=4.51,"ดีมาก")))))</f>
        <v>ต้องปรับปรุงเร่งด่วน</v>
      </c>
      <c r="AH43" s="714">
        <f>+'1.เป้าหมาย'!G10</f>
        <v>6</v>
      </c>
      <c r="AI43" s="733"/>
      <c r="AJ43" s="734">
        <f>+SUM(AJ44:AJ49)</f>
        <v>0</v>
      </c>
      <c r="AK43" s="725">
        <f>IF(AJ43&lt;1,0,IF(AJ43&lt;2,1,IF(AJ43&lt;3,2,IF(AJ43&lt;5,3,IF(AJ43&lt;6,4,IF(AJ43=6,5))))))</f>
        <v>0</v>
      </c>
      <c r="AL43" s="713" t="str">
        <f>IF(AK43&lt;1.51,"ต้องปรับปรุงเร่งด่วน",IF(AK43&lt;2.51,"ต้องปรับปรุง",IF(AK43&lt;3.51,"พอใช้",IF(AK43&lt;4.51,"ดี",IF(AK43&gt;=4.51,"ดีมาก")))))</f>
        <v>ต้องปรับปรุงเร่งด่วน</v>
      </c>
      <c r="AM43" s="714">
        <f>+'1.เป้าหมาย'!H10</f>
        <v>6</v>
      </c>
      <c r="AN43" s="733"/>
      <c r="AO43" s="734">
        <f>+SUM(AO44:AO49)</f>
        <v>0</v>
      </c>
      <c r="AP43" s="725">
        <f>IF(AO43&lt;1,0,IF(AO43&lt;2,1,IF(AO43&lt;3,2,IF(AO43&lt;5,3,IF(AO43&lt;6,4,IF(AO43=6,5))))))</f>
        <v>0</v>
      </c>
      <c r="AQ43" s="713" t="str">
        <f>IF(AP43&lt;1.51,"ต้องปรับปรุงเร่งด่วน",IF(AP43&lt;2.51,"ต้องปรับปรุง",IF(AP43&lt;3.51,"พอใช้",IF(AP43&lt;4.51,"ดี",IF(AP43&gt;=4.51,"ดีมาก")))))</f>
        <v>ต้องปรับปรุงเร่งด่วน</v>
      </c>
      <c r="AR43" s="714">
        <f>+'1.เป้าหมาย'!I10</f>
        <v>6</v>
      </c>
      <c r="AS43" s="733"/>
      <c r="AT43" s="734">
        <f>+SUM(AT44:AT49)</f>
        <v>0</v>
      </c>
      <c r="AU43" s="725">
        <f>IF(AT43&lt;1,0,IF(AT43&lt;2,1,IF(AT43&lt;3,2,IF(AT43&lt;5,3,IF(AT43&lt;6,4,IF(AT43=6,5))))))</f>
        <v>0</v>
      </c>
      <c r="AV43" s="713" t="str">
        <f>IF(AU43&lt;1.51,"ต้องปรับปรุงเร่งด่วน",IF(AU43&lt;2.51,"ต้องปรับปรุง",IF(AU43&lt;3.51,"พอใช้",IF(AU43&lt;4.51,"ดี",IF(AU43&gt;=4.51,"ดีมาก")))))</f>
        <v>ต้องปรับปรุงเร่งด่วน</v>
      </c>
      <c r="AW43" s="714">
        <f>+'1.เป้าหมาย'!J10</f>
        <v>6</v>
      </c>
      <c r="AX43" s="733"/>
      <c r="AY43" s="734">
        <f>+SUM(AY44:AY49)</f>
        <v>0</v>
      </c>
      <c r="AZ43" s="725">
        <f>IF(AY43&lt;1,0,IF(AY43&lt;2,1,IF(AY43&lt;3,2,IF(AY43&lt;5,3,IF(AY43&lt;6,4,IF(AY43=6,5))))))</f>
        <v>0</v>
      </c>
      <c r="BA43" s="713" t="str">
        <f>IF(AZ43&lt;1.51,"ต้องปรับปรุงเร่งด่วน",IF(AZ43&lt;2.51,"ต้องปรับปรุง",IF(AZ43&lt;3.51,"พอใช้",IF(AZ43&lt;4.51,"ดี",IF(AZ43&gt;=4.51,"ดีมาก")))))</f>
        <v>ต้องปรับปรุงเร่งด่วน</v>
      </c>
      <c r="BB43" s="714">
        <f>+'1.เป้าหมาย'!K10</f>
        <v>6</v>
      </c>
      <c r="BC43" s="733"/>
      <c r="BD43" s="734">
        <f>+SUM(BD44:BD49)</f>
        <v>0</v>
      </c>
      <c r="BE43" s="725">
        <f>IF(BD43&lt;1,0,IF(BD43&lt;2,1,IF(BD43&lt;3,2,IF(BD43&lt;5,3,IF(BD43&lt;6,4,IF(BD43=6,5))))))</f>
        <v>0</v>
      </c>
      <c r="BF43" s="713" t="str">
        <f>IF(BE43&lt;1.51,"ต้องปรับปรุงเร่งด่วน",IF(BE43&lt;2.51,"ต้องปรับปรุง",IF(BE43&lt;3.51,"พอใช้",IF(BE43&lt;4.51,"ดี",IF(BE43&gt;=4.51,"ดีมาก")))))</f>
        <v>ต้องปรับปรุงเร่งด่วน</v>
      </c>
      <c r="BG43" s="714">
        <f>+'1.เป้าหมาย'!L10</f>
        <v>5</v>
      </c>
      <c r="BH43" s="733"/>
      <c r="BI43" s="734">
        <f>+SUM(BI44:BI49)</f>
        <v>0</v>
      </c>
      <c r="BJ43" s="725">
        <f>IF(BI43&lt;1,0,IF(BI43&lt;2,1,IF(BI43&lt;3,2,IF(BI43&lt;5,3,IF(BI43&lt;6,4,IF(BI43=6,5))))))</f>
        <v>0</v>
      </c>
      <c r="BK43" s="713" t="str">
        <f>IF(BJ43&lt;1.51,"ต้องปรับปรุงเร่งด่วน",IF(BJ43&lt;2.51,"ต้องปรับปรุง",IF(BJ43&lt;3.51,"พอใช้",IF(BJ43&lt;4.51,"ดี",IF(BJ43&gt;=4.51,"ดีมาก")))))</f>
        <v>ต้องปรับปรุงเร่งด่วน</v>
      </c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  <c r="DT43" s="125"/>
      <c r="DU43" s="125"/>
      <c r="DV43" s="125"/>
      <c r="DW43" s="125"/>
      <c r="DX43" s="125"/>
      <c r="DY43" s="125"/>
      <c r="DZ43" s="125"/>
      <c r="EA43" s="125"/>
      <c r="EB43" s="125"/>
      <c r="EC43" s="125"/>
      <c r="ED43" s="125"/>
      <c r="EE43" s="125"/>
      <c r="EF43" s="125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5"/>
      <c r="ES43" s="125"/>
      <c r="ET43" s="125"/>
      <c r="EU43" s="125"/>
      <c r="EV43" s="125"/>
      <c r="EW43" s="125"/>
      <c r="EX43" s="125"/>
      <c r="EY43" s="125"/>
      <c r="EZ43" s="125"/>
      <c r="FA43" s="125"/>
      <c r="FB43" s="125"/>
      <c r="FC43" s="125"/>
      <c r="FD43" s="125"/>
      <c r="FE43" s="125"/>
      <c r="FF43" s="125"/>
      <c r="FG43" s="125"/>
      <c r="FH43" s="125"/>
      <c r="FI43" s="125"/>
      <c r="FJ43" s="125"/>
      <c r="FK43" s="125"/>
      <c r="FL43" s="125"/>
      <c r="FM43" s="125"/>
      <c r="FN43" s="125"/>
      <c r="FO43" s="125"/>
      <c r="FP43" s="125"/>
      <c r="FQ43" s="125"/>
      <c r="FR43" s="125"/>
      <c r="FS43" s="125"/>
      <c r="FT43" s="125"/>
      <c r="FU43" s="125"/>
      <c r="FV43" s="125"/>
      <c r="FW43" s="125"/>
      <c r="FX43" s="125"/>
      <c r="FY43" s="125"/>
      <c r="FZ43" s="125"/>
      <c r="GA43" s="125"/>
      <c r="GB43" s="125"/>
      <c r="GC43" s="125"/>
      <c r="GD43" s="125"/>
      <c r="GE43" s="125"/>
      <c r="GF43" s="125"/>
      <c r="GG43" s="125"/>
      <c r="GH43" s="125"/>
      <c r="GI43" s="125"/>
      <c r="GJ43" s="125"/>
      <c r="GK43" s="125"/>
      <c r="GL43" s="125"/>
      <c r="GM43" s="125"/>
      <c r="GN43" s="125"/>
      <c r="GO43" s="125"/>
      <c r="GP43" s="125"/>
      <c r="GQ43" s="125"/>
      <c r="GR43" s="125"/>
      <c r="GS43" s="125"/>
      <c r="GT43" s="125"/>
      <c r="GU43" s="125"/>
      <c r="GV43" s="125"/>
      <c r="GW43" s="125"/>
      <c r="GX43" s="125"/>
      <c r="GY43" s="125"/>
      <c r="GZ43" s="125"/>
      <c r="HA43" s="125"/>
      <c r="HB43" s="125"/>
      <c r="HC43" s="125"/>
      <c r="HD43" s="125"/>
      <c r="HE43" s="125"/>
      <c r="HF43" s="125"/>
      <c r="HG43" s="125"/>
      <c r="HH43" s="125"/>
      <c r="HI43" s="125"/>
      <c r="HJ43" s="125"/>
      <c r="HK43" s="125"/>
      <c r="HL43" s="125"/>
      <c r="HM43" s="125"/>
      <c r="HN43" s="125"/>
      <c r="HO43" s="125"/>
      <c r="HP43" s="125"/>
      <c r="HQ43" s="125"/>
      <c r="HR43" s="125"/>
      <c r="HS43" s="125"/>
      <c r="HT43" s="125"/>
      <c r="HU43" s="125"/>
      <c r="HV43" s="125"/>
      <c r="HW43" s="125"/>
      <c r="HX43" s="125"/>
      <c r="HY43" s="125"/>
      <c r="HZ43" s="125"/>
      <c r="IA43" s="125"/>
      <c r="IB43" s="125"/>
      <c r="IC43" s="125"/>
      <c r="ID43" s="125"/>
      <c r="IE43" s="125"/>
      <c r="IF43" s="125"/>
      <c r="IG43" s="125"/>
      <c r="IH43" s="125"/>
      <c r="II43" s="125"/>
      <c r="IJ43" s="125"/>
    </row>
    <row r="44" spans="1:244" s="125" customFormat="1" ht="48">
      <c r="A44" s="506"/>
      <c r="B44" s="123" t="s">
        <v>138</v>
      </c>
      <c r="C44" s="618"/>
      <c r="D44" s="507"/>
      <c r="E44" s="619"/>
      <c r="F44" s="620"/>
      <c r="G44" s="621"/>
      <c r="H44" s="622"/>
      <c r="I44" s="622"/>
      <c r="J44" s="622"/>
      <c r="K44" s="620"/>
      <c r="L44" s="621"/>
      <c r="M44" s="621"/>
      <c r="N44" s="622"/>
      <c r="O44" s="622"/>
      <c r="P44" s="622"/>
      <c r="Q44" s="622"/>
      <c r="R44" s="622"/>
      <c r="S44" s="622"/>
      <c r="T44" s="623"/>
      <c r="U44" s="621"/>
      <c r="V44" s="622"/>
      <c r="W44" s="622"/>
      <c r="X44" s="622"/>
      <c r="Y44" s="620"/>
      <c r="Z44" s="621"/>
      <c r="AA44" s="622"/>
      <c r="AB44" s="622"/>
      <c r="AC44" s="622"/>
      <c r="AD44" s="620"/>
      <c r="AE44" s="621"/>
      <c r="AF44" s="622"/>
      <c r="AG44" s="622"/>
      <c r="AH44" s="622"/>
      <c r="AI44" s="620"/>
      <c r="AJ44" s="621"/>
      <c r="AK44" s="622"/>
      <c r="AL44" s="622"/>
      <c r="AM44" s="622"/>
      <c r="AN44" s="620"/>
      <c r="AO44" s="621"/>
      <c r="AP44" s="622"/>
      <c r="AQ44" s="622"/>
      <c r="AR44" s="622"/>
      <c r="AS44" s="620"/>
      <c r="AT44" s="621"/>
      <c r="AU44" s="622"/>
      <c r="AV44" s="622"/>
      <c r="AW44" s="622"/>
      <c r="AX44" s="620"/>
      <c r="AY44" s="621"/>
      <c r="AZ44" s="622"/>
      <c r="BA44" s="622"/>
      <c r="BB44" s="622"/>
      <c r="BC44" s="620"/>
      <c r="BD44" s="621"/>
      <c r="BE44" s="622"/>
      <c r="BF44" s="622"/>
      <c r="BG44" s="622"/>
      <c r="BH44" s="620"/>
      <c r="BI44" s="621"/>
      <c r="BJ44" s="622"/>
      <c r="BK44" s="622"/>
    </row>
    <row r="45" spans="1:244" s="125" customFormat="1" ht="72">
      <c r="A45" s="506"/>
      <c r="B45" s="123" t="s">
        <v>393</v>
      </c>
      <c r="C45" s="618"/>
      <c r="D45" s="507"/>
      <c r="E45" s="619"/>
      <c r="F45" s="620"/>
      <c r="G45" s="621"/>
      <c r="H45" s="622"/>
      <c r="I45" s="622"/>
      <c r="J45" s="622"/>
      <c r="K45" s="620"/>
      <c r="L45" s="621"/>
      <c r="M45" s="621"/>
      <c r="N45" s="622"/>
      <c r="O45" s="622"/>
      <c r="P45" s="622"/>
      <c r="Q45" s="622"/>
      <c r="R45" s="622"/>
      <c r="S45" s="622"/>
      <c r="T45" s="623"/>
      <c r="U45" s="621"/>
      <c r="V45" s="622"/>
      <c r="W45" s="622"/>
      <c r="X45" s="622"/>
      <c r="Y45" s="620"/>
      <c r="Z45" s="621"/>
      <c r="AA45" s="622"/>
      <c r="AB45" s="622"/>
      <c r="AC45" s="622"/>
      <c r="AD45" s="620"/>
      <c r="AE45" s="621"/>
      <c r="AF45" s="622"/>
      <c r="AG45" s="622"/>
      <c r="AH45" s="622"/>
      <c r="AI45" s="620"/>
      <c r="AJ45" s="621"/>
      <c r="AK45" s="622"/>
      <c r="AL45" s="622"/>
      <c r="AM45" s="622"/>
      <c r="AN45" s="620"/>
      <c r="AO45" s="621"/>
      <c r="AP45" s="622"/>
      <c r="AQ45" s="622"/>
      <c r="AR45" s="622"/>
      <c r="AS45" s="620"/>
      <c r="AT45" s="621"/>
      <c r="AU45" s="622"/>
      <c r="AV45" s="622"/>
      <c r="AW45" s="622"/>
      <c r="AX45" s="620"/>
      <c r="AY45" s="621"/>
      <c r="AZ45" s="622"/>
      <c r="BA45" s="622"/>
      <c r="BB45" s="622"/>
      <c r="BC45" s="620"/>
      <c r="BD45" s="621"/>
      <c r="BE45" s="622"/>
      <c r="BF45" s="622"/>
      <c r="BG45" s="622"/>
      <c r="BH45" s="620"/>
      <c r="BI45" s="621"/>
      <c r="BJ45" s="622"/>
      <c r="BK45" s="622"/>
    </row>
    <row r="46" spans="1:244" s="125" customFormat="1" ht="48">
      <c r="A46" s="506"/>
      <c r="B46" s="123" t="s">
        <v>139</v>
      </c>
      <c r="C46" s="618"/>
      <c r="D46" s="507"/>
      <c r="E46" s="619"/>
      <c r="F46" s="620"/>
      <c r="G46" s="621"/>
      <c r="H46" s="622"/>
      <c r="I46" s="622"/>
      <c r="J46" s="622"/>
      <c r="K46" s="620"/>
      <c r="L46" s="621"/>
      <c r="M46" s="621"/>
      <c r="N46" s="622"/>
      <c r="O46" s="622"/>
      <c r="P46" s="622"/>
      <c r="Q46" s="622"/>
      <c r="R46" s="622"/>
      <c r="S46" s="622"/>
      <c r="T46" s="623"/>
      <c r="U46" s="621"/>
      <c r="V46" s="622"/>
      <c r="W46" s="622"/>
      <c r="X46" s="622"/>
      <c r="Y46" s="620"/>
      <c r="Z46" s="621"/>
      <c r="AA46" s="622"/>
      <c r="AB46" s="622"/>
      <c r="AC46" s="622"/>
      <c r="AD46" s="620"/>
      <c r="AE46" s="621"/>
      <c r="AF46" s="622"/>
      <c r="AG46" s="622"/>
      <c r="AH46" s="622"/>
      <c r="AI46" s="620"/>
      <c r="AJ46" s="621"/>
      <c r="AK46" s="622"/>
      <c r="AL46" s="622"/>
      <c r="AM46" s="622"/>
      <c r="AN46" s="620"/>
      <c r="AO46" s="621"/>
      <c r="AP46" s="622"/>
      <c r="AQ46" s="622"/>
      <c r="AR46" s="622"/>
      <c r="AS46" s="620"/>
      <c r="AT46" s="621"/>
      <c r="AU46" s="622"/>
      <c r="AV46" s="622"/>
      <c r="AW46" s="622"/>
      <c r="AX46" s="620"/>
      <c r="AY46" s="621"/>
      <c r="AZ46" s="622"/>
      <c r="BA46" s="622"/>
      <c r="BB46" s="622"/>
      <c r="BC46" s="620"/>
      <c r="BD46" s="621"/>
      <c r="BE46" s="622"/>
      <c r="BF46" s="622"/>
      <c r="BG46" s="622"/>
      <c r="BH46" s="620"/>
      <c r="BI46" s="621"/>
      <c r="BJ46" s="622"/>
      <c r="BK46" s="622"/>
    </row>
    <row r="47" spans="1:244" s="248" customFormat="1" ht="72">
      <c r="A47" s="608"/>
      <c r="B47" s="123" t="s">
        <v>394</v>
      </c>
      <c r="C47" s="626"/>
      <c r="D47" s="609"/>
      <c r="E47" s="627"/>
      <c r="F47" s="628"/>
      <c r="G47" s="621"/>
      <c r="H47" s="629"/>
      <c r="I47" s="629"/>
      <c r="J47" s="629"/>
      <c r="K47" s="628"/>
      <c r="L47" s="621"/>
      <c r="M47" s="621"/>
      <c r="N47" s="629"/>
      <c r="O47" s="629"/>
      <c r="P47" s="629"/>
      <c r="Q47" s="629"/>
      <c r="R47" s="629"/>
      <c r="S47" s="629"/>
      <c r="T47" s="630"/>
      <c r="U47" s="621"/>
      <c r="V47" s="629"/>
      <c r="W47" s="629"/>
      <c r="X47" s="629"/>
      <c r="Y47" s="628"/>
      <c r="Z47" s="621"/>
      <c r="AA47" s="629"/>
      <c r="AB47" s="629"/>
      <c r="AC47" s="629"/>
      <c r="AD47" s="628"/>
      <c r="AE47" s="621"/>
      <c r="AF47" s="629"/>
      <c r="AG47" s="629"/>
      <c r="AH47" s="629"/>
      <c r="AI47" s="628"/>
      <c r="AJ47" s="621"/>
      <c r="AK47" s="629"/>
      <c r="AL47" s="629"/>
      <c r="AM47" s="629"/>
      <c r="AN47" s="628"/>
      <c r="AO47" s="621"/>
      <c r="AP47" s="629"/>
      <c r="AQ47" s="629"/>
      <c r="AR47" s="629"/>
      <c r="AS47" s="628"/>
      <c r="AT47" s="621"/>
      <c r="AU47" s="629"/>
      <c r="AV47" s="629"/>
      <c r="AW47" s="629"/>
      <c r="AX47" s="628"/>
      <c r="AY47" s="621"/>
      <c r="AZ47" s="629"/>
      <c r="BA47" s="629"/>
      <c r="BB47" s="629"/>
      <c r="BC47" s="628"/>
      <c r="BD47" s="621"/>
      <c r="BE47" s="629"/>
      <c r="BF47" s="629"/>
      <c r="BG47" s="629"/>
      <c r="BH47" s="628"/>
      <c r="BI47" s="621"/>
      <c r="BJ47" s="629"/>
      <c r="BK47" s="629"/>
      <c r="BL47" s="247"/>
      <c r="BM47" s="247"/>
      <c r="BN47" s="247"/>
      <c r="BO47" s="247"/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A47" s="247"/>
      <c r="CB47" s="247"/>
      <c r="CC47" s="247"/>
      <c r="CD47" s="247"/>
      <c r="CE47" s="247"/>
      <c r="CF47" s="247"/>
      <c r="CG47" s="247"/>
      <c r="CH47" s="247"/>
      <c r="CI47" s="247"/>
      <c r="CJ47" s="247"/>
      <c r="CK47" s="247"/>
      <c r="CL47" s="247"/>
      <c r="CM47" s="247"/>
      <c r="CN47" s="247"/>
      <c r="CO47" s="247"/>
      <c r="CP47" s="247"/>
      <c r="CQ47" s="247"/>
      <c r="CR47" s="247"/>
      <c r="CS47" s="247"/>
      <c r="CT47" s="247"/>
      <c r="CU47" s="247"/>
      <c r="CV47" s="247"/>
      <c r="CW47" s="247"/>
      <c r="CX47" s="247"/>
      <c r="CY47" s="247"/>
      <c r="CZ47" s="247"/>
      <c r="DA47" s="247"/>
      <c r="DB47" s="247"/>
      <c r="DC47" s="247"/>
      <c r="DD47" s="247"/>
      <c r="DE47" s="247"/>
      <c r="DF47" s="247"/>
      <c r="DG47" s="247"/>
      <c r="DH47" s="247"/>
      <c r="DI47" s="247"/>
      <c r="DJ47" s="247"/>
      <c r="DK47" s="247"/>
      <c r="DL47" s="247"/>
      <c r="DM47" s="247"/>
      <c r="DN47" s="247"/>
      <c r="DO47" s="247"/>
      <c r="DP47" s="247"/>
      <c r="DQ47" s="247"/>
      <c r="DR47" s="247"/>
      <c r="DS47" s="247"/>
      <c r="DT47" s="247"/>
      <c r="DU47" s="247"/>
      <c r="DV47" s="247"/>
      <c r="DW47" s="247"/>
      <c r="DX47" s="247"/>
      <c r="DY47" s="247"/>
      <c r="DZ47" s="247"/>
      <c r="EA47" s="247"/>
      <c r="EB47" s="247"/>
      <c r="EC47" s="247"/>
      <c r="ED47" s="247"/>
      <c r="EE47" s="247"/>
      <c r="EF47" s="247"/>
      <c r="EG47" s="247"/>
      <c r="EH47" s="247"/>
      <c r="EI47" s="247"/>
      <c r="EJ47" s="247"/>
      <c r="EK47" s="247"/>
      <c r="EL47" s="247"/>
      <c r="EM47" s="247"/>
      <c r="EN47" s="247"/>
      <c r="EO47" s="247"/>
      <c r="EP47" s="247"/>
      <c r="EQ47" s="247"/>
      <c r="ER47" s="247"/>
      <c r="ES47" s="247"/>
      <c r="ET47" s="247"/>
      <c r="EU47" s="247"/>
      <c r="EV47" s="247"/>
      <c r="EW47" s="247"/>
      <c r="EX47" s="247"/>
      <c r="EY47" s="247"/>
      <c r="EZ47" s="247"/>
      <c r="FA47" s="247"/>
      <c r="FB47" s="247"/>
      <c r="FC47" s="247"/>
      <c r="FD47" s="247"/>
      <c r="FE47" s="247"/>
      <c r="FF47" s="247"/>
      <c r="FG47" s="247"/>
      <c r="FH47" s="247"/>
      <c r="FI47" s="247"/>
      <c r="FJ47" s="247"/>
      <c r="FK47" s="247"/>
      <c r="FL47" s="247"/>
      <c r="FM47" s="247"/>
      <c r="FN47" s="247"/>
      <c r="FO47" s="247"/>
      <c r="FP47" s="247"/>
      <c r="FQ47" s="247"/>
      <c r="FR47" s="247"/>
      <c r="FS47" s="247"/>
      <c r="FT47" s="247"/>
      <c r="FU47" s="247"/>
      <c r="FV47" s="247"/>
      <c r="FW47" s="247"/>
      <c r="FX47" s="247"/>
      <c r="FY47" s="247"/>
      <c r="FZ47" s="247"/>
      <c r="GA47" s="247"/>
      <c r="GB47" s="247"/>
      <c r="GC47" s="247"/>
      <c r="GD47" s="247"/>
      <c r="GE47" s="247"/>
      <c r="GF47" s="247"/>
      <c r="GG47" s="247"/>
      <c r="GH47" s="247"/>
      <c r="GI47" s="247"/>
      <c r="GJ47" s="247"/>
      <c r="GK47" s="247"/>
      <c r="GL47" s="247"/>
      <c r="GM47" s="247"/>
      <c r="GN47" s="247"/>
      <c r="GO47" s="247"/>
      <c r="GP47" s="247"/>
      <c r="GQ47" s="247"/>
      <c r="GR47" s="247"/>
      <c r="GS47" s="247"/>
      <c r="GT47" s="247"/>
      <c r="GU47" s="247"/>
      <c r="GV47" s="247"/>
      <c r="GW47" s="247"/>
      <c r="GX47" s="247"/>
      <c r="GY47" s="247"/>
      <c r="GZ47" s="247"/>
      <c r="HA47" s="247"/>
      <c r="HB47" s="247"/>
      <c r="HC47" s="247"/>
      <c r="HD47" s="247"/>
      <c r="HE47" s="247"/>
      <c r="HF47" s="247"/>
      <c r="HG47" s="247"/>
      <c r="HH47" s="247"/>
      <c r="HI47" s="247"/>
      <c r="HJ47" s="247"/>
      <c r="HK47" s="247"/>
      <c r="HL47" s="247"/>
      <c r="HM47" s="247"/>
      <c r="HN47" s="247"/>
      <c r="HO47" s="247"/>
      <c r="HP47" s="247"/>
      <c r="HQ47" s="247"/>
      <c r="HR47" s="247"/>
      <c r="HS47" s="247"/>
      <c r="HT47" s="247"/>
      <c r="HU47" s="247"/>
      <c r="HV47" s="247"/>
      <c r="HW47" s="247"/>
      <c r="HX47" s="247"/>
      <c r="HY47" s="247"/>
      <c r="HZ47" s="247"/>
      <c r="IA47" s="247"/>
      <c r="IB47" s="247"/>
      <c r="IC47" s="247"/>
      <c r="ID47" s="247"/>
      <c r="IE47" s="247"/>
      <c r="IF47" s="247"/>
      <c r="IG47" s="247"/>
      <c r="IH47" s="247"/>
      <c r="II47" s="247"/>
      <c r="IJ47" s="247"/>
    </row>
    <row r="48" spans="1:244" s="126" customFormat="1" ht="72">
      <c r="A48" s="570"/>
      <c r="B48" s="123" t="s">
        <v>140</v>
      </c>
      <c r="C48" s="631"/>
      <c r="D48" s="572"/>
      <c r="E48" s="619"/>
      <c r="F48" s="620"/>
      <c r="G48" s="621"/>
      <c r="H48" s="585"/>
      <c r="I48" s="585"/>
      <c r="J48" s="585"/>
      <c r="K48" s="620"/>
      <c r="L48" s="621"/>
      <c r="M48" s="621"/>
      <c r="N48" s="585"/>
      <c r="O48" s="585"/>
      <c r="P48" s="585"/>
      <c r="Q48" s="585"/>
      <c r="R48" s="585"/>
      <c r="S48" s="585"/>
      <c r="T48" s="623"/>
      <c r="U48" s="621"/>
      <c r="V48" s="585"/>
      <c r="W48" s="585"/>
      <c r="X48" s="585"/>
      <c r="Y48" s="620"/>
      <c r="Z48" s="621"/>
      <c r="AA48" s="585"/>
      <c r="AB48" s="585"/>
      <c r="AC48" s="585"/>
      <c r="AD48" s="620"/>
      <c r="AE48" s="621"/>
      <c r="AF48" s="585"/>
      <c r="AG48" s="585"/>
      <c r="AH48" s="585"/>
      <c r="AI48" s="620"/>
      <c r="AJ48" s="621"/>
      <c r="AK48" s="585"/>
      <c r="AL48" s="585"/>
      <c r="AM48" s="585"/>
      <c r="AN48" s="620"/>
      <c r="AO48" s="621"/>
      <c r="AP48" s="585"/>
      <c r="AQ48" s="585"/>
      <c r="AR48" s="585"/>
      <c r="AS48" s="620"/>
      <c r="AT48" s="621"/>
      <c r="AU48" s="585"/>
      <c r="AV48" s="585"/>
      <c r="AW48" s="585"/>
      <c r="AX48" s="620"/>
      <c r="AY48" s="621"/>
      <c r="AZ48" s="585"/>
      <c r="BA48" s="585"/>
      <c r="BB48" s="585"/>
      <c r="BC48" s="620"/>
      <c r="BD48" s="621"/>
      <c r="BE48" s="585"/>
      <c r="BF48" s="585"/>
      <c r="BG48" s="585"/>
      <c r="BH48" s="620"/>
      <c r="BI48" s="621"/>
      <c r="BJ48" s="585"/>
      <c r="BK48" s="58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5"/>
      <c r="DT48" s="125"/>
      <c r="DU48" s="125"/>
      <c r="DV48" s="125"/>
      <c r="DW48" s="125"/>
      <c r="DX48" s="125"/>
      <c r="DY48" s="125"/>
      <c r="DZ48" s="125"/>
      <c r="EA48" s="125"/>
      <c r="EB48" s="125"/>
      <c r="EC48" s="125"/>
      <c r="ED48" s="125"/>
      <c r="EE48" s="125"/>
      <c r="EF48" s="125"/>
      <c r="EG48" s="125"/>
      <c r="EH48" s="125"/>
      <c r="EI48" s="125"/>
      <c r="EJ48" s="125"/>
      <c r="EK48" s="125"/>
      <c r="EL48" s="125"/>
      <c r="EM48" s="125"/>
      <c r="EN48" s="125"/>
      <c r="EO48" s="125"/>
      <c r="EP48" s="125"/>
      <c r="EQ48" s="125"/>
      <c r="ER48" s="125"/>
      <c r="ES48" s="125"/>
      <c r="ET48" s="125"/>
      <c r="EU48" s="125"/>
      <c r="EV48" s="125"/>
      <c r="EW48" s="125"/>
      <c r="EX48" s="125"/>
      <c r="EY48" s="125"/>
      <c r="EZ48" s="125"/>
      <c r="FA48" s="125"/>
      <c r="FB48" s="125"/>
      <c r="FC48" s="125"/>
      <c r="FD48" s="125"/>
      <c r="FE48" s="125"/>
      <c r="FF48" s="125"/>
      <c r="FG48" s="125"/>
      <c r="FH48" s="125"/>
      <c r="FI48" s="125"/>
      <c r="FJ48" s="125"/>
      <c r="FK48" s="125"/>
      <c r="FL48" s="125"/>
      <c r="FM48" s="125"/>
      <c r="FN48" s="125"/>
      <c r="FO48" s="125"/>
      <c r="FP48" s="125"/>
      <c r="FQ48" s="125"/>
      <c r="FR48" s="125"/>
      <c r="FS48" s="125"/>
      <c r="FT48" s="125"/>
      <c r="FU48" s="125"/>
      <c r="FV48" s="125"/>
      <c r="FW48" s="125"/>
      <c r="FX48" s="125"/>
      <c r="FY48" s="125"/>
      <c r="FZ48" s="125"/>
      <c r="GA48" s="125"/>
      <c r="GB48" s="125"/>
      <c r="GC48" s="125"/>
      <c r="GD48" s="125"/>
      <c r="GE48" s="125"/>
      <c r="GF48" s="125"/>
      <c r="GG48" s="125"/>
      <c r="GH48" s="125"/>
      <c r="GI48" s="125"/>
      <c r="GJ48" s="125"/>
      <c r="GK48" s="125"/>
      <c r="GL48" s="125"/>
      <c r="GM48" s="125"/>
      <c r="GN48" s="125"/>
      <c r="GO48" s="125"/>
      <c r="GP48" s="125"/>
      <c r="GQ48" s="125"/>
      <c r="GR48" s="125"/>
      <c r="GS48" s="125"/>
      <c r="GT48" s="125"/>
      <c r="GU48" s="125"/>
      <c r="GV48" s="125"/>
      <c r="GW48" s="125"/>
      <c r="GX48" s="125"/>
      <c r="GY48" s="125"/>
      <c r="GZ48" s="125"/>
      <c r="HA48" s="125"/>
      <c r="HB48" s="125"/>
      <c r="HC48" s="125"/>
      <c r="HD48" s="125"/>
      <c r="HE48" s="125"/>
      <c r="HF48" s="125"/>
      <c r="HG48" s="125"/>
      <c r="HH48" s="125"/>
      <c r="HI48" s="125"/>
      <c r="HJ48" s="125"/>
      <c r="HK48" s="125"/>
      <c r="HL48" s="125"/>
      <c r="HM48" s="125"/>
      <c r="HN48" s="125"/>
      <c r="HO48" s="125"/>
      <c r="HP48" s="125"/>
      <c r="HQ48" s="125"/>
      <c r="HR48" s="125"/>
      <c r="HS48" s="125"/>
      <c r="HT48" s="125"/>
      <c r="HU48" s="125"/>
      <c r="HV48" s="125"/>
      <c r="HW48" s="125"/>
      <c r="HX48" s="125"/>
      <c r="HY48" s="125"/>
      <c r="HZ48" s="125"/>
      <c r="IA48" s="125"/>
      <c r="IB48" s="125"/>
      <c r="IC48" s="125"/>
      <c r="ID48" s="125"/>
      <c r="IE48" s="125"/>
      <c r="IF48" s="125"/>
      <c r="IG48" s="125"/>
      <c r="IH48" s="125"/>
      <c r="II48" s="125"/>
      <c r="IJ48" s="125"/>
    </row>
    <row r="49" spans="1:244" s="126" customFormat="1" ht="48">
      <c r="A49" s="570"/>
      <c r="B49" s="123" t="s">
        <v>141</v>
      </c>
      <c r="C49" s="631"/>
      <c r="D49" s="572"/>
      <c r="E49" s="619"/>
      <c r="F49" s="620"/>
      <c r="G49" s="621"/>
      <c r="H49" s="585"/>
      <c r="I49" s="585"/>
      <c r="J49" s="585"/>
      <c r="K49" s="620"/>
      <c r="L49" s="621"/>
      <c r="M49" s="621"/>
      <c r="N49" s="585"/>
      <c r="O49" s="585"/>
      <c r="P49" s="585"/>
      <c r="Q49" s="585"/>
      <c r="R49" s="585"/>
      <c r="S49" s="585"/>
      <c r="T49" s="623"/>
      <c r="U49" s="621"/>
      <c r="V49" s="585"/>
      <c r="W49" s="585"/>
      <c r="X49" s="585"/>
      <c r="Y49" s="620"/>
      <c r="Z49" s="621"/>
      <c r="AA49" s="585"/>
      <c r="AB49" s="585"/>
      <c r="AC49" s="585"/>
      <c r="AD49" s="620"/>
      <c r="AE49" s="621"/>
      <c r="AF49" s="585"/>
      <c r="AG49" s="585"/>
      <c r="AH49" s="585"/>
      <c r="AI49" s="620"/>
      <c r="AJ49" s="621"/>
      <c r="AK49" s="585"/>
      <c r="AL49" s="585"/>
      <c r="AM49" s="585"/>
      <c r="AN49" s="620"/>
      <c r="AO49" s="621"/>
      <c r="AP49" s="585"/>
      <c r="AQ49" s="585"/>
      <c r="AR49" s="585"/>
      <c r="AS49" s="620"/>
      <c r="AT49" s="621"/>
      <c r="AU49" s="585"/>
      <c r="AV49" s="585"/>
      <c r="AW49" s="585"/>
      <c r="AX49" s="620"/>
      <c r="AY49" s="621"/>
      <c r="AZ49" s="585"/>
      <c r="BA49" s="585"/>
      <c r="BB49" s="585"/>
      <c r="BC49" s="620"/>
      <c r="BD49" s="621"/>
      <c r="BE49" s="585"/>
      <c r="BF49" s="585"/>
      <c r="BG49" s="585"/>
      <c r="BH49" s="620"/>
      <c r="BI49" s="621"/>
      <c r="BJ49" s="585"/>
      <c r="BK49" s="58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Q49" s="125"/>
      <c r="DR49" s="125"/>
      <c r="DS49" s="125"/>
      <c r="DT49" s="125"/>
      <c r="DU49" s="125"/>
      <c r="DV49" s="125"/>
      <c r="DW49" s="125"/>
      <c r="DX49" s="125"/>
      <c r="DY49" s="125"/>
      <c r="DZ49" s="125"/>
      <c r="EA49" s="125"/>
      <c r="EB49" s="125"/>
      <c r="EC49" s="125"/>
      <c r="ED49" s="125"/>
      <c r="EE49" s="125"/>
      <c r="EF49" s="125"/>
      <c r="EG49" s="125"/>
      <c r="EH49" s="125"/>
      <c r="EI49" s="125"/>
      <c r="EJ49" s="125"/>
      <c r="EK49" s="125"/>
      <c r="EL49" s="125"/>
      <c r="EM49" s="125"/>
      <c r="EN49" s="125"/>
      <c r="EO49" s="125"/>
      <c r="EP49" s="125"/>
      <c r="EQ49" s="125"/>
      <c r="ER49" s="125"/>
      <c r="ES49" s="125"/>
      <c r="ET49" s="125"/>
      <c r="EU49" s="125"/>
      <c r="EV49" s="125"/>
      <c r="EW49" s="125"/>
      <c r="EX49" s="125"/>
      <c r="EY49" s="125"/>
      <c r="EZ49" s="125"/>
      <c r="FA49" s="125"/>
      <c r="FB49" s="125"/>
      <c r="FC49" s="125"/>
      <c r="FD49" s="125"/>
      <c r="FE49" s="125"/>
      <c r="FF49" s="125"/>
      <c r="FG49" s="125"/>
      <c r="FH49" s="125"/>
      <c r="FI49" s="125"/>
      <c r="FJ49" s="125"/>
      <c r="FK49" s="125"/>
      <c r="FL49" s="125"/>
      <c r="FM49" s="125"/>
      <c r="FN49" s="125"/>
      <c r="FO49" s="125"/>
      <c r="FP49" s="125"/>
      <c r="FQ49" s="125"/>
      <c r="FR49" s="125"/>
      <c r="FS49" s="125"/>
      <c r="FT49" s="125"/>
      <c r="FU49" s="125"/>
      <c r="FV49" s="125"/>
      <c r="FW49" s="125"/>
      <c r="FX49" s="125"/>
      <c r="FY49" s="125"/>
      <c r="FZ49" s="125"/>
      <c r="GA49" s="125"/>
      <c r="GB49" s="125"/>
      <c r="GC49" s="125"/>
      <c r="GD49" s="125"/>
      <c r="GE49" s="125"/>
      <c r="GF49" s="125"/>
      <c r="GG49" s="125"/>
      <c r="GH49" s="125"/>
      <c r="GI49" s="125"/>
      <c r="GJ49" s="125"/>
      <c r="GK49" s="125"/>
      <c r="GL49" s="125"/>
      <c r="GM49" s="125"/>
      <c r="GN49" s="125"/>
      <c r="GO49" s="125"/>
      <c r="GP49" s="125"/>
      <c r="GQ49" s="125"/>
      <c r="GR49" s="125"/>
      <c r="GS49" s="125"/>
      <c r="GT49" s="125"/>
      <c r="GU49" s="125"/>
      <c r="GV49" s="125"/>
      <c r="GW49" s="125"/>
      <c r="GX49" s="125"/>
      <c r="GY49" s="125"/>
      <c r="GZ49" s="125"/>
      <c r="HA49" s="125"/>
      <c r="HB49" s="125"/>
      <c r="HC49" s="125"/>
      <c r="HD49" s="125"/>
      <c r="HE49" s="125"/>
      <c r="HF49" s="125"/>
      <c r="HG49" s="125"/>
      <c r="HH49" s="125"/>
      <c r="HI49" s="125"/>
      <c r="HJ49" s="125"/>
      <c r="HK49" s="125"/>
      <c r="HL49" s="125"/>
      <c r="HM49" s="125"/>
      <c r="HN49" s="125"/>
      <c r="HO49" s="125"/>
      <c r="HP49" s="125"/>
      <c r="HQ49" s="125"/>
      <c r="HR49" s="125"/>
      <c r="HS49" s="125"/>
      <c r="HT49" s="125"/>
      <c r="HU49" s="125"/>
      <c r="HV49" s="125"/>
      <c r="HW49" s="125"/>
      <c r="HX49" s="125"/>
      <c r="HY49" s="125"/>
      <c r="HZ49" s="125"/>
      <c r="IA49" s="125"/>
      <c r="IB49" s="125"/>
      <c r="IC49" s="125"/>
      <c r="ID49" s="125"/>
      <c r="IE49" s="125"/>
      <c r="IF49" s="125"/>
      <c r="IG49" s="125"/>
      <c r="IH49" s="125"/>
      <c r="II49" s="125"/>
      <c r="IJ49" s="125"/>
    </row>
    <row r="50" spans="1:244" s="126" customFormat="1" ht="26.25" hidden="1">
      <c r="A50" s="570"/>
      <c r="B50" s="632"/>
      <c r="C50" s="631"/>
      <c r="D50" s="572"/>
      <c r="E50" s="585"/>
      <c r="F50" s="509"/>
      <c r="G50" s="632"/>
      <c r="H50" s="585"/>
      <c r="I50" s="585"/>
      <c r="J50" s="585"/>
      <c r="K50" s="620"/>
      <c r="L50" s="632"/>
      <c r="M50" s="632"/>
      <c r="N50" s="632"/>
      <c r="O50" s="632"/>
      <c r="P50" s="632"/>
      <c r="Q50" s="585"/>
      <c r="R50" s="585"/>
      <c r="S50" s="585"/>
      <c r="T50" s="633"/>
      <c r="U50" s="634"/>
      <c r="V50" s="585"/>
      <c r="W50" s="585"/>
      <c r="X50" s="585"/>
      <c r="Y50" s="624"/>
      <c r="Z50" s="585"/>
      <c r="AA50" s="585"/>
      <c r="AB50" s="585"/>
      <c r="AC50" s="585"/>
      <c r="AD50" s="509"/>
      <c r="AE50" s="632"/>
      <c r="AF50" s="585"/>
      <c r="AG50" s="585"/>
      <c r="AH50" s="585"/>
      <c r="AI50" s="624"/>
      <c r="AJ50" s="585"/>
      <c r="AK50" s="585"/>
      <c r="AL50" s="585"/>
      <c r="AM50" s="585"/>
      <c r="AN50" s="620"/>
      <c r="AO50" s="624"/>
      <c r="AP50" s="585"/>
      <c r="AQ50" s="585"/>
      <c r="AR50" s="585"/>
      <c r="AS50" s="620"/>
      <c r="AT50" s="624"/>
      <c r="AU50" s="585"/>
      <c r="AV50" s="585"/>
      <c r="AW50" s="585"/>
      <c r="AX50" s="620"/>
      <c r="AY50" s="624"/>
      <c r="AZ50" s="585"/>
      <c r="BA50" s="585"/>
      <c r="BB50" s="585"/>
      <c r="BC50" s="620"/>
      <c r="BD50" s="624"/>
      <c r="BE50" s="585"/>
      <c r="BF50" s="585"/>
      <c r="BG50" s="585"/>
      <c r="BH50" s="620"/>
      <c r="BI50" s="624"/>
      <c r="BJ50" s="585"/>
      <c r="BK50" s="58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125"/>
      <c r="DL50" s="125"/>
      <c r="DM50" s="125"/>
      <c r="DN50" s="125"/>
      <c r="DO50" s="125"/>
      <c r="DP50" s="125"/>
      <c r="DQ50" s="125"/>
      <c r="DR50" s="125"/>
      <c r="DS50" s="125"/>
      <c r="DT50" s="125"/>
      <c r="DU50" s="125"/>
      <c r="DV50" s="125"/>
      <c r="DW50" s="125"/>
      <c r="DX50" s="125"/>
      <c r="DY50" s="125"/>
      <c r="DZ50" s="125"/>
      <c r="EA50" s="125"/>
      <c r="EB50" s="125"/>
      <c r="EC50" s="125"/>
      <c r="ED50" s="125"/>
      <c r="EE50" s="125"/>
      <c r="EF50" s="125"/>
      <c r="EG50" s="125"/>
      <c r="EH50" s="125"/>
      <c r="EI50" s="125"/>
      <c r="EJ50" s="125"/>
      <c r="EK50" s="125"/>
      <c r="EL50" s="125"/>
      <c r="EM50" s="125"/>
      <c r="EN50" s="125"/>
      <c r="EO50" s="125"/>
      <c r="EP50" s="125"/>
      <c r="EQ50" s="125"/>
      <c r="ER50" s="125"/>
      <c r="ES50" s="125"/>
      <c r="ET50" s="125"/>
      <c r="EU50" s="125"/>
      <c r="EV50" s="125"/>
      <c r="EW50" s="125"/>
      <c r="EX50" s="125"/>
      <c r="EY50" s="125"/>
      <c r="EZ50" s="125"/>
      <c r="FA50" s="125"/>
      <c r="FB50" s="125"/>
      <c r="FC50" s="125"/>
      <c r="FD50" s="125"/>
      <c r="FE50" s="125"/>
      <c r="FF50" s="125"/>
      <c r="FG50" s="125"/>
      <c r="FH50" s="125"/>
      <c r="FI50" s="125"/>
      <c r="FJ50" s="125"/>
      <c r="FK50" s="125"/>
      <c r="FL50" s="125"/>
      <c r="FM50" s="125"/>
      <c r="FN50" s="125"/>
      <c r="FO50" s="125"/>
      <c r="FP50" s="125"/>
      <c r="FQ50" s="125"/>
      <c r="FR50" s="125"/>
      <c r="FS50" s="125"/>
      <c r="FT50" s="125"/>
      <c r="FU50" s="125"/>
      <c r="FV50" s="125"/>
      <c r="FW50" s="125"/>
      <c r="FX50" s="125"/>
      <c r="FY50" s="125"/>
      <c r="FZ50" s="125"/>
      <c r="GA50" s="125"/>
      <c r="GB50" s="125"/>
      <c r="GC50" s="125"/>
      <c r="GD50" s="125"/>
      <c r="GE50" s="125"/>
      <c r="GF50" s="125"/>
      <c r="GG50" s="125"/>
      <c r="GH50" s="125"/>
      <c r="GI50" s="125"/>
      <c r="GJ50" s="125"/>
      <c r="GK50" s="125"/>
      <c r="GL50" s="125"/>
      <c r="GM50" s="125"/>
      <c r="GN50" s="125"/>
      <c r="GO50" s="125"/>
      <c r="GP50" s="125"/>
      <c r="GQ50" s="125"/>
      <c r="GR50" s="125"/>
      <c r="GS50" s="125"/>
      <c r="GT50" s="125"/>
      <c r="GU50" s="125"/>
      <c r="GV50" s="125"/>
      <c r="GW50" s="125"/>
      <c r="GX50" s="125"/>
      <c r="GY50" s="125"/>
      <c r="GZ50" s="125"/>
      <c r="HA50" s="125"/>
      <c r="HB50" s="125"/>
      <c r="HC50" s="125"/>
      <c r="HD50" s="125"/>
      <c r="HE50" s="125"/>
      <c r="HF50" s="125"/>
      <c r="HG50" s="125"/>
      <c r="HH50" s="125"/>
      <c r="HI50" s="125"/>
      <c r="HJ50" s="125"/>
      <c r="HK50" s="125"/>
      <c r="HL50" s="125"/>
      <c r="HM50" s="125"/>
      <c r="HN50" s="125"/>
      <c r="HO50" s="125"/>
      <c r="HP50" s="125"/>
      <c r="HQ50" s="125"/>
      <c r="HR50" s="125"/>
      <c r="HS50" s="125"/>
      <c r="HT50" s="125"/>
      <c r="HU50" s="125"/>
      <c r="HV50" s="125"/>
      <c r="HW50" s="125"/>
      <c r="HX50" s="125"/>
      <c r="HY50" s="125"/>
      <c r="HZ50" s="125"/>
      <c r="IA50" s="125"/>
      <c r="IB50" s="125"/>
      <c r="IC50" s="125"/>
      <c r="ID50" s="125"/>
      <c r="IE50" s="125"/>
      <c r="IF50" s="125"/>
      <c r="IG50" s="125"/>
      <c r="IH50" s="125"/>
      <c r="II50" s="125"/>
    </row>
    <row r="51" spans="1:244" s="126" customFormat="1" ht="26.25" hidden="1">
      <c r="A51" s="570"/>
      <c r="B51" s="632"/>
      <c r="C51" s="631"/>
      <c r="D51" s="572"/>
      <c r="E51" s="585"/>
      <c r="F51" s="509"/>
      <c r="G51" s="632"/>
      <c r="H51" s="585"/>
      <c r="I51" s="585"/>
      <c r="J51" s="585"/>
      <c r="K51" s="632">
        <v>3.98</v>
      </c>
      <c r="L51" s="632"/>
      <c r="M51" s="632"/>
      <c r="N51" s="632"/>
      <c r="O51" s="632"/>
      <c r="P51" s="632"/>
      <c r="Q51" s="585"/>
      <c r="R51" s="585"/>
      <c r="S51" s="585"/>
      <c r="T51" s="633">
        <v>4.41</v>
      </c>
      <c r="U51" s="634"/>
      <c r="V51" s="585"/>
      <c r="W51" s="585"/>
      <c r="X51" s="585"/>
      <c r="Y51" s="624"/>
      <c r="Z51" s="585"/>
      <c r="AA51" s="585"/>
      <c r="AB51" s="585"/>
      <c r="AC51" s="585"/>
      <c r="AD51" s="509"/>
      <c r="AE51" s="632"/>
      <c r="AF51" s="585"/>
      <c r="AG51" s="585"/>
      <c r="AH51" s="585"/>
      <c r="AI51" s="624"/>
      <c r="AJ51" s="585"/>
      <c r="AK51" s="585"/>
      <c r="AL51" s="585"/>
      <c r="AM51" s="585"/>
      <c r="AN51" s="620"/>
      <c r="AO51" s="624"/>
      <c r="AP51" s="585"/>
      <c r="AQ51" s="585"/>
      <c r="AR51" s="585"/>
      <c r="AS51" s="620"/>
      <c r="AT51" s="624"/>
      <c r="AU51" s="585"/>
      <c r="AV51" s="585"/>
      <c r="AW51" s="585"/>
      <c r="AX51" s="620"/>
      <c r="AY51" s="624"/>
      <c r="AZ51" s="585"/>
      <c r="BA51" s="585"/>
      <c r="BB51" s="585"/>
      <c r="BC51" s="620"/>
      <c r="BD51" s="624"/>
      <c r="BE51" s="585"/>
      <c r="BF51" s="585"/>
      <c r="BG51" s="585"/>
      <c r="BH51" s="620"/>
      <c r="BI51" s="624"/>
      <c r="BJ51" s="585"/>
      <c r="BK51" s="58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  <c r="DT51" s="125"/>
      <c r="DU51" s="125"/>
      <c r="DV51" s="125"/>
      <c r="DW51" s="125"/>
      <c r="DX51" s="125"/>
      <c r="DY51" s="125"/>
      <c r="DZ51" s="125"/>
      <c r="EA51" s="125"/>
      <c r="EB51" s="125"/>
      <c r="EC51" s="125"/>
      <c r="ED51" s="125"/>
      <c r="EE51" s="125"/>
      <c r="EF51" s="125"/>
      <c r="EG51" s="125"/>
      <c r="EH51" s="125"/>
      <c r="EI51" s="125"/>
      <c r="EJ51" s="125"/>
      <c r="EK51" s="125"/>
      <c r="EL51" s="125"/>
      <c r="EM51" s="125"/>
      <c r="EN51" s="125"/>
      <c r="EO51" s="125"/>
      <c r="EP51" s="125"/>
      <c r="EQ51" s="125"/>
      <c r="ER51" s="125"/>
      <c r="ES51" s="125"/>
      <c r="ET51" s="125"/>
      <c r="EU51" s="125"/>
      <c r="EV51" s="125"/>
      <c r="EW51" s="125"/>
      <c r="EX51" s="125"/>
      <c r="EY51" s="125"/>
      <c r="EZ51" s="125"/>
      <c r="FA51" s="125"/>
      <c r="FB51" s="125"/>
      <c r="FC51" s="125"/>
      <c r="FD51" s="125"/>
      <c r="FE51" s="125"/>
      <c r="FF51" s="125"/>
      <c r="FG51" s="125"/>
      <c r="FH51" s="125"/>
      <c r="FI51" s="125"/>
      <c r="FJ51" s="125"/>
      <c r="FK51" s="125"/>
      <c r="FL51" s="125"/>
      <c r="FM51" s="125"/>
      <c r="FN51" s="125"/>
      <c r="FO51" s="125"/>
      <c r="FP51" s="125"/>
      <c r="FQ51" s="125"/>
      <c r="FR51" s="125"/>
      <c r="FS51" s="125"/>
      <c r="FT51" s="125"/>
      <c r="FU51" s="125"/>
      <c r="FV51" s="125"/>
      <c r="FW51" s="125"/>
      <c r="FX51" s="125"/>
      <c r="FY51" s="125"/>
      <c r="FZ51" s="125"/>
      <c r="GA51" s="125"/>
      <c r="GB51" s="125"/>
      <c r="GC51" s="125"/>
      <c r="GD51" s="125"/>
      <c r="GE51" s="125"/>
      <c r="GF51" s="125"/>
      <c r="GG51" s="125"/>
      <c r="GH51" s="125"/>
      <c r="GI51" s="125"/>
      <c r="GJ51" s="125"/>
      <c r="GK51" s="125"/>
      <c r="GL51" s="125"/>
      <c r="GM51" s="125"/>
      <c r="GN51" s="125"/>
      <c r="GO51" s="125"/>
      <c r="GP51" s="125"/>
      <c r="GQ51" s="125"/>
      <c r="GR51" s="125"/>
      <c r="GS51" s="125"/>
      <c r="GT51" s="125"/>
      <c r="GU51" s="125"/>
      <c r="GV51" s="125"/>
      <c r="GW51" s="125"/>
      <c r="GX51" s="125"/>
      <c r="GY51" s="125"/>
      <c r="GZ51" s="125"/>
      <c r="HA51" s="125"/>
      <c r="HB51" s="125"/>
      <c r="HC51" s="125"/>
      <c r="HD51" s="125"/>
      <c r="HE51" s="125"/>
      <c r="HF51" s="125"/>
      <c r="HG51" s="125"/>
      <c r="HH51" s="125"/>
      <c r="HI51" s="125"/>
      <c r="HJ51" s="125"/>
      <c r="HK51" s="125"/>
      <c r="HL51" s="125"/>
      <c r="HM51" s="125"/>
      <c r="HN51" s="125"/>
      <c r="HO51" s="125"/>
      <c r="HP51" s="125"/>
      <c r="HQ51" s="125"/>
      <c r="HR51" s="125"/>
      <c r="HS51" s="125"/>
      <c r="HT51" s="125"/>
      <c r="HU51" s="125"/>
      <c r="HV51" s="125"/>
      <c r="HW51" s="125"/>
      <c r="HX51" s="125"/>
      <c r="HY51" s="125"/>
      <c r="HZ51" s="125"/>
      <c r="IA51" s="125"/>
      <c r="IB51" s="125"/>
      <c r="IC51" s="125"/>
      <c r="ID51" s="125"/>
      <c r="IE51" s="125"/>
      <c r="IF51" s="125"/>
      <c r="IG51" s="125"/>
      <c r="IH51" s="125"/>
      <c r="II51" s="125"/>
    </row>
    <row r="52" spans="1:244" s="126" customFormat="1" ht="26.25" hidden="1">
      <c r="A52" s="570"/>
      <c r="B52" s="632"/>
      <c r="C52" s="631"/>
      <c r="D52" s="572"/>
      <c r="E52" s="585"/>
      <c r="F52" s="509"/>
      <c r="G52" s="632"/>
      <c r="H52" s="585"/>
      <c r="I52" s="585"/>
      <c r="J52" s="585"/>
      <c r="K52" s="632">
        <v>3.84</v>
      </c>
      <c r="L52" s="632"/>
      <c r="M52" s="632"/>
      <c r="N52" s="632"/>
      <c r="O52" s="632"/>
      <c r="P52" s="632"/>
      <c r="Q52" s="585"/>
      <c r="R52" s="585"/>
      <c r="S52" s="585"/>
      <c r="T52" s="633">
        <v>4.28</v>
      </c>
      <c r="U52" s="634"/>
      <c r="V52" s="585"/>
      <c r="W52" s="585"/>
      <c r="X52" s="585"/>
      <c r="Y52" s="624"/>
      <c r="Z52" s="585"/>
      <c r="AA52" s="585"/>
      <c r="AB52" s="585"/>
      <c r="AC52" s="585"/>
      <c r="AD52" s="509"/>
      <c r="AE52" s="632"/>
      <c r="AF52" s="585"/>
      <c r="AG52" s="585"/>
      <c r="AH52" s="585"/>
      <c r="AI52" s="624"/>
      <c r="AJ52" s="585"/>
      <c r="AK52" s="585"/>
      <c r="AL52" s="585"/>
      <c r="AM52" s="585"/>
      <c r="AN52" s="620"/>
      <c r="AO52" s="624"/>
      <c r="AP52" s="585"/>
      <c r="AQ52" s="585"/>
      <c r="AR52" s="585"/>
      <c r="AS52" s="620"/>
      <c r="AT52" s="624"/>
      <c r="AU52" s="585"/>
      <c r="AV52" s="585"/>
      <c r="AW52" s="585"/>
      <c r="AX52" s="620"/>
      <c r="AY52" s="624"/>
      <c r="AZ52" s="585"/>
      <c r="BA52" s="585"/>
      <c r="BB52" s="585"/>
      <c r="BC52" s="620"/>
      <c r="BD52" s="624"/>
      <c r="BE52" s="585"/>
      <c r="BF52" s="585"/>
      <c r="BG52" s="585"/>
      <c r="BH52" s="620"/>
      <c r="BI52" s="624"/>
      <c r="BJ52" s="585"/>
      <c r="BK52" s="58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/>
      <c r="DU52" s="125"/>
      <c r="DV52" s="125"/>
      <c r="DW52" s="125"/>
      <c r="DX52" s="125"/>
      <c r="DY52" s="125"/>
      <c r="DZ52" s="125"/>
      <c r="EA52" s="125"/>
      <c r="EB52" s="125"/>
      <c r="EC52" s="125"/>
      <c r="ED52" s="125"/>
      <c r="EE52" s="125"/>
      <c r="EF52" s="125"/>
      <c r="EG52" s="125"/>
      <c r="EH52" s="125"/>
      <c r="EI52" s="125"/>
      <c r="EJ52" s="125"/>
      <c r="EK52" s="125"/>
      <c r="EL52" s="125"/>
      <c r="EM52" s="125"/>
      <c r="EN52" s="125"/>
      <c r="EO52" s="125"/>
      <c r="EP52" s="125"/>
      <c r="EQ52" s="125"/>
      <c r="ER52" s="125"/>
      <c r="ES52" s="125"/>
      <c r="ET52" s="125"/>
      <c r="EU52" s="125"/>
      <c r="EV52" s="125"/>
      <c r="EW52" s="125"/>
      <c r="EX52" s="125"/>
      <c r="EY52" s="125"/>
      <c r="EZ52" s="125"/>
      <c r="FA52" s="125"/>
      <c r="FB52" s="125"/>
      <c r="FC52" s="125"/>
      <c r="FD52" s="125"/>
      <c r="FE52" s="125"/>
      <c r="FF52" s="125"/>
      <c r="FG52" s="125"/>
      <c r="FH52" s="125"/>
      <c r="FI52" s="125"/>
      <c r="FJ52" s="125"/>
      <c r="FK52" s="125"/>
      <c r="FL52" s="125"/>
      <c r="FM52" s="125"/>
      <c r="FN52" s="125"/>
      <c r="FO52" s="125"/>
      <c r="FP52" s="125"/>
      <c r="FQ52" s="125"/>
      <c r="FR52" s="125"/>
      <c r="FS52" s="125"/>
      <c r="FT52" s="125"/>
      <c r="FU52" s="125"/>
      <c r="FV52" s="125"/>
      <c r="FW52" s="125"/>
      <c r="FX52" s="125"/>
      <c r="FY52" s="125"/>
      <c r="FZ52" s="125"/>
      <c r="GA52" s="125"/>
      <c r="GB52" s="125"/>
      <c r="GC52" s="125"/>
      <c r="GD52" s="125"/>
      <c r="GE52" s="125"/>
      <c r="GF52" s="125"/>
      <c r="GG52" s="125"/>
      <c r="GH52" s="125"/>
      <c r="GI52" s="125"/>
      <c r="GJ52" s="125"/>
      <c r="GK52" s="125"/>
      <c r="GL52" s="125"/>
      <c r="GM52" s="125"/>
      <c r="GN52" s="125"/>
      <c r="GO52" s="125"/>
      <c r="GP52" s="125"/>
      <c r="GQ52" s="125"/>
      <c r="GR52" s="125"/>
      <c r="GS52" s="125"/>
      <c r="GT52" s="125"/>
      <c r="GU52" s="125"/>
      <c r="GV52" s="125"/>
      <c r="GW52" s="125"/>
      <c r="GX52" s="125"/>
      <c r="GY52" s="125"/>
      <c r="GZ52" s="125"/>
      <c r="HA52" s="125"/>
      <c r="HB52" s="125"/>
      <c r="HC52" s="125"/>
      <c r="HD52" s="125"/>
      <c r="HE52" s="125"/>
      <c r="HF52" s="125"/>
      <c r="HG52" s="125"/>
      <c r="HH52" s="125"/>
      <c r="HI52" s="125"/>
      <c r="HJ52" s="125"/>
      <c r="HK52" s="125"/>
      <c r="HL52" s="125"/>
      <c r="HM52" s="125"/>
      <c r="HN52" s="125"/>
      <c r="HO52" s="125"/>
      <c r="HP52" s="125"/>
      <c r="HQ52" s="125"/>
      <c r="HR52" s="125"/>
      <c r="HS52" s="125"/>
      <c r="HT52" s="125"/>
      <c r="HU52" s="125"/>
      <c r="HV52" s="125"/>
      <c r="HW52" s="125"/>
      <c r="HX52" s="125"/>
      <c r="HY52" s="125"/>
      <c r="HZ52" s="125"/>
      <c r="IA52" s="125"/>
      <c r="IB52" s="125"/>
      <c r="IC52" s="125"/>
      <c r="ID52" s="125"/>
      <c r="IE52" s="125"/>
      <c r="IF52" s="125"/>
      <c r="IG52" s="125"/>
      <c r="IH52" s="125"/>
      <c r="II52" s="125"/>
    </row>
    <row r="53" spans="1:244" s="126" customFormat="1" ht="26.25" hidden="1">
      <c r="A53" s="570"/>
      <c r="B53" s="632"/>
      <c r="C53" s="631"/>
      <c r="D53" s="572"/>
      <c r="E53" s="585"/>
      <c r="F53" s="509"/>
      <c r="G53" s="632"/>
      <c r="H53" s="585"/>
      <c r="I53" s="585"/>
      <c r="J53" s="585"/>
      <c r="K53" s="632">
        <v>3.88</v>
      </c>
      <c r="L53" s="632"/>
      <c r="M53" s="632"/>
      <c r="N53" s="632"/>
      <c r="O53" s="632"/>
      <c r="P53" s="632"/>
      <c r="Q53" s="585"/>
      <c r="R53" s="585"/>
      <c r="S53" s="585"/>
      <c r="T53" s="633">
        <v>4.3099999999999996</v>
      </c>
      <c r="U53" s="634"/>
      <c r="V53" s="585"/>
      <c r="W53" s="585"/>
      <c r="X53" s="585"/>
      <c r="Y53" s="624"/>
      <c r="Z53" s="585"/>
      <c r="AA53" s="585"/>
      <c r="AB53" s="585"/>
      <c r="AC53" s="585"/>
      <c r="AD53" s="509"/>
      <c r="AE53" s="632"/>
      <c r="AF53" s="585"/>
      <c r="AG53" s="585"/>
      <c r="AH53" s="585"/>
      <c r="AI53" s="624"/>
      <c r="AJ53" s="585"/>
      <c r="AK53" s="585"/>
      <c r="AL53" s="585"/>
      <c r="AM53" s="585"/>
      <c r="AN53" s="620"/>
      <c r="AO53" s="624"/>
      <c r="AP53" s="585"/>
      <c r="AQ53" s="585"/>
      <c r="AR53" s="585"/>
      <c r="AS53" s="620"/>
      <c r="AT53" s="624"/>
      <c r="AU53" s="585"/>
      <c r="AV53" s="585"/>
      <c r="AW53" s="585"/>
      <c r="AX53" s="620"/>
      <c r="AY53" s="624"/>
      <c r="AZ53" s="585"/>
      <c r="BA53" s="585"/>
      <c r="BB53" s="585"/>
      <c r="BC53" s="620"/>
      <c r="BD53" s="624"/>
      <c r="BE53" s="585"/>
      <c r="BF53" s="585"/>
      <c r="BG53" s="585"/>
      <c r="BH53" s="620"/>
      <c r="BI53" s="624"/>
      <c r="BJ53" s="585"/>
      <c r="BK53" s="58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125"/>
      <c r="DM53" s="125"/>
      <c r="DN53" s="125"/>
      <c r="DO53" s="125"/>
      <c r="DP53" s="125"/>
      <c r="DQ53" s="125"/>
      <c r="DR53" s="125"/>
      <c r="DS53" s="125"/>
      <c r="DT53" s="125"/>
      <c r="DU53" s="125"/>
      <c r="DV53" s="125"/>
      <c r="DW53" s="125"/>
      <c r="DX53" s="125"/>
      <c r="DY53" s="125"/>
      <c r="DZ53" s="125"/>
      <c r="EA53" s="125"/>
      <c r="EB53" s="125"/>
      <c r="EC53" s="125"/>
      <c r="ED53" s="125"/>
      <c r="EE53" s="125"/>
      <c r="EF53" s="125"/>
      <c r="EG53" s="125"/>
      <c r="EH53" s="125"/>
      <c r="EI53" s="125"/>
      <c r="EJ53" s="125"/>
      <c r="EK53" s="125"/>
      <c r="EL53" s="125"/>
      <c r="EM53" s="125"/>
      <c r="EN53" s="125"/>
      <c r="EO53" s="125"/>
      <c r="EP53" s="125"/>
      <c r="EQ53" s="125"/>
      <c r="ER53" s="125"/>
      <c r="ES53" s="125"/>
      <c r="ET53" s="125"/>
      <c r="EU53" s="125"/>
      <c r="EV53" s="125"/>
      <c r="EW53" s="125"/>
      <c r="EX53" s="125"/>
      <c r="EY53" s="125"/>
      <c r="EZ53" s="125"/>
      <c r="FA53" s="125"/>
      <c r="FB53" s="125"/>
      <c r="FC53" s="125"/>
      <c r="FD53" s="125"/>
      <c r="FE53" s="125"/>
      <c r="FF53" s="125"/>
      <c r="FG53" s="125"/>
      <c r="FH53" s="125"/>
      <c r="FI53" s="125"/>
      <c r="FJ53" s="125"/>
      <c r="FK53" s="125"/>
      <c r="FL53" s="125"/>
      <c r="FM53" s="125"/>
      <c r="FN53" s="125"/>
      <c r="FO53" s="125"/>
      <c r="FP53" s="125"/>
      <c r="FQ53" s="125"/>
      <c r="FR53" s="125"/>
      <c r="FS53" s="125"/>
      <c r="FT53" s="125"/>
      <c r="FU53" s="125"/>
      <c r="FV53" s="125"/>
      <c r="FW53" s="125"/>
      <c r="FX53" s="125"/>
      <c r="FY53" s="125"/>
      <c r="FZ53" s="125"/>
      <c r="GA53" s="125"/>
      <c r="GB53" s="125"/>
      <c r="GC53" s="125"/>
      <c r="GD53" s="125"/>
      <c r="GE53" s="125"/>
      <c r="GF53" s="125"/>
      <c r="GG53" s="125"/>
      <c r="GH53" s="125"/>
      <c r="GI53" s="125"/>
      <c r="GJ53" s="125"/>
      <c r="GK53" s="125"/>
      <c r="GL53" s="125"/>
      <c r="GM53" s="125"/>
      <c r="GN53" s="125"/>
      <c r="GO53" s="125"/>
      <c r="GP53" s="125"/>
      <c r="GQ53" s="125"/>
      <c r="GR53" s="125"/>
      <c r="GS53" s="125"/>
      <c r="GT53" s="125"/>
      <c r="GU53" s="125"/>
      <c r="GV53" s="125"/>
      <c r="GW53" s="125"/>
      <c r="GX53" s="125"/>
      <c r="GY53" s="125"/>
      <c r="GZ53" s="125"/>
      <c r="HA53" s="125"/>
      <c r="HB53" s="125"/>
      <c r="HC53" s="125"/>
      <c r="HD53" s="125"/>
      <c r="HE53" s="125"/>
      <c r="HF53" s="125"/>
      <c r="HG53" s="125"/>
      <c r="HH53" s="125"/>
      <c r="HI53" s="125"/>
      <c r="HJ53" s="125"/>
      <c r="HK53" s="125"/>
      <c r="HL53" s="125"/>
      <c r="HM53" s="125"/>
      <c r="HN53" s="125"/>
      <c r="HO53" s="125"/>
      <c r="HP53" s="125"/>
      <c r="HQ53" s="125"/>
      <c r="HR53" s="125"/>
      <c r="HS53" s="125"/>
      <c r="HT53" s="125"/>
      <c r="HU53" s="125"/>
      <c r="HV53" s="125"/>
      <c r="HW53" s="125"/>
      <c r="HX53" s="125"/>
      <c r="HY53" s="125"/>
      <c r="HZ53" s="125"/>
      <c r="IA53" s="125"/>
      <c r="IB53" s="125"/>
      <c r="IC53" s="125"/>
      <c r="ID53" s="125"/>
      <c r="IE53" s="125"/>
      <c r="IF53" s="125"/>
      <c r="IG53" s="125"/>
      <c r="IH53" s="125"/>
      <c r="II53" s="125"/>
    </row>
    <row r="54" spans="1:244" s="126" customFormat="1" ht="26.25" hidden="1">
      <c r="A54" s="570"/>
      <c r="B54" s="632"/>
      <c r="C54" s="631"/>
      <c r="D54" s="572"/>
      <c r="E54" s="585"/>
      <c r="F54" s="562"/>
      <c r="G54" s="632"/>
      <c r="H54" s="585"/>
      <c r="I54" s="585"/>
      <c r="J54" s="585"/>
      <c r="K54" s="635">
        <v>3.9</v>
      </c>
      <c r="L54" s="632"/>
      <c r="M54" s="632"/>
      <c r="N54" s="632"/>
      <c r="O54" s="632"/>
      <c r="P54" s="632"/>
      <c r="Q54" s="585"/>
      <c r="R54" s="585"/>
      <c r="S54" s="585"/>
      <c r="T54" s="636"/>
      <c r="U54" s="634"/>
      <c r="V54" s="585"/>
      <c r="W54" s="585"/>
      <c r="X54" s="585"/>
      <c r="Y54" s="624"/>
      <c r="Z54" s="585"/>
      <c r="AA54" s="585"/>
      <c r="AB54" s="585"/>
      <c r="AC54" s="585"/>
      <c r="AD54" s="562"/>
      <c r="AE54" s="632"/>
      <c r="AF54" s="585"/>
      <c r="AG54" s="585"/>
      <c r="AH54" s="585"/>
      <c r="AI54" s="624"/>
      <c r="AJ54" s="585"/>
      <c r="AK54" s="585"/>
      <c r="AL54" s="585"/>
      <c r="AM54" s="585"/>
      <c r="AN54" s="620"/>
      <c r="AO54" s="624"/>
      <c r="AP54" s="585"/>
      <c r="AQ54" s="585"/>
      <c r="AR54" s="585"/>
      <c r="AS54" s="620"/>
      <c r="AT54" s="624"/>
      <c r="AU54" s="585"/>
      <c r="AV54" s="585"/>
      <c r="AW54" s="585"/>
      <c r="AX54" s="620"/>
      <c r="AY54" s="624"/>
      <c r="AZ54" s="585"/>
      <c r="BA54" s="585"/>
      <c r="BB54" s="585"/>
      <c r="BC54" s="620"/>
      <c r="BD54" s="624"/>
      <c r="BE54" s="585"/>
      <c r="BF54" s="585"/>
      <c r="BG54" s="585"/>
      <c r="BH54" s="620"/>
      <c r="BI54" s="624"/>
      <c r="BJ54" s="585"/>
      <c r="BK54" s="58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5"/>
      <c r="EH54" s="125"/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5"/>
      <c r="EW54" s="125"/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/>
      <c r="FK54" s="125"/>
      <c r="FL54" s="125"/>
      <c r="FM54" s="125"/>
      <c r="FN54" s="125"/>
      <c r="FO54" s="125"/>
      <c r="FP54" s="125"/>
      <c r="FQ54" s="125"/>
      <c r="FR54" s="125"/>
      <c r="FS54" s="125"/>
      <c r="FT54" s="125"/>
      <c r="FU54" s="125"/>
      <c r="FV54" s="125"/>
      <c r="FW54" s="125"/>
      <c r="FX54" s="125"/>
      <c r="FY54" s="125"/>
      <c r="FZ54" s="125"/>
      <c r="GA54" s="125"/>
      <c r="GB54" s="125"/>
      <c r="GC54" s="125"/>
      <c r="GD54" s="125"/>
      <c r="GE54" s="125"/>
      <c r="GF54" s="125"/>
      <c r="GG54" s="125"/>
      <c r="GH54" s="125"/>
      <c r="GI54" s="125"/>
      <c r="GJ54" s="125"/>
      <c r="GK54" s="125"/>
      <c r="GL54" s="125"/>
      <c r="GM54" s="125"/>
      <c r="GN54" s="125"/>
      <c r="GO54" s="125"/>
      <c r="GP54" s="125"/>
      <c r="GQ54" s="125"/>
      <c r="GR54" s="125"/>
      <c r="GS54" s="125"/>
      <c r="GT54" s="125"/>
      <c r="GU54" s="125"/>
      <c r="GV54" s="125"/>
      <c r="GW54" s="125"/>
      <c r="GX54" s="125"/>
      <c r="GY54" s="125"/>
      <c r="GZ54" s="125"/>
      <c r="HA54" s="125"/>
      <c r="HB54" s="125"/>
      <c r="HC54" s="125"/>
      <c r="HD54" s="125"/>
      <c r="HE54" s="125"/>
      <c r="HF54" s="125"/>
      <c r="HG54" s="125"/>
      <c r="HH54" s="125"/>
      <c r="HI54" s="125"/>
      <c r="HJ54" s="125"/>
      <c r="HK54" s="125"/>
      <c r="HL54" s="125"/>
      <c r="HM54" s="125"/>
      <c r="HN54" s="125"/>
      <c r="HO54" s="125"/>
      <c r="HP54" s="125"/>
      <c r="HQ54" s="125"/>
      <c r="HR54" s="125"/>
      <c r="HS54" s="125"/>
      <c r="HT54" s="125"/>
      <c r="HU54" s="125"/>
      <c r="HV54" s="125"/>
      <c r="HW54" s="125"/>
      <c r="HX54" s="125"/>
      <c r="HY54" s="125"/>
      <c r="HZ54" s="125"/>
      <c r="IA54" s="125"/>
      <c r="IB54" s="125"/>
      <c r="IC54" s="125"/>
      <c r="ID54" s="125"/>
      <c r="IE54" s="125"/>
      <c r="IF54" s="125"/>
      <c r="IG54" s="125"/>
      <c r="IH54" s="125"/>
      <c r="II54" s="125"/>
    </row>
    <row r="55" spans="1:244" ht="24">
      <c r="A55" s="736">
        <v>1.6</v>
      </c>
      <c r="B55" s="712" t="s">
        <v>40</v>
      </c>
      <c r="C55" s="732" t="s">
        <v>64</v>
      </c>
      <c r="D55" s="717" t="s">
        <v>39</v>
      </c>
      <c r="E55" s="737">
        <f>+'1.เป้าหมาย'!B11</f>
        <v>6</v>
      </c>
      <c r="F55" s="738"/>
      <c r="G55" s="739">
        <f>+SUM(G56:G57,G63:G66)</f>
        <v>0</v>
      </c>
      <c r="H55" s="725">
        <f>IF(G55&lt;1,0,IF(G55&lt;2,1,IF(G55&lt;3,2,IF(G55&lt;5,3,IF(G55&lt;6,4,IF(G55=6,5))))))</f>
        <v>0</v>
      </c>
      <c r="I55" s="713" t="str">
        <f>IF(H55&lt;1.51,"ต้องปรับปรุงเร่งด่วน",IF(H55&lt;2.51,"ต้องปรับปรุง",IF(H55&lt;3.51,"พอใช้",IF(H55&lt;4.51,"ดี",IF(H55&gt;=4.51,"ดีมาก")))))</f>
        <v>ต้องปรับปรุงเร่งด่วน</v>
      </c>
      <c r="J55" s="737">
        <f>+'1.เป้าหมาย'!C11</f>
        <v>4</v>
      </c>
      <c r="K55" s="738"/>
      <c r="L55" s="739">
        <f>+SUM(L56:L57,L63:L66)</f>
        <v>0</v>
      </c>
      <c r="M55" s="739"/>
      <c r="N55" s="739"/>
      <c r="O55" s="739"/>
      <c r="P55" s="739"/>
      <c r="Q55" s="725">
        <f>IF(L55&lt;1,0,IF(L55&lt;2,1,IF(L55&lt;3,2,IF(L55&lt;5,3,IF(L55&lt;6,4,IF(L55=6,5))))))</f>
        <v>0</v>
      </c>
      <c r="R55" s="713" t="str">
        <f>IF(Q55&lt;1.51,"ต้องปรับปรุงเร่งด่วน",IF(Q55&lt;2.51,"ต้องปรับปรุง",IF(Q55&lt;3.51,"พอใช้",IF(Q55&lt;4.51,"ดี",IF(Q55&gt;=4.51,"ดีมาก")))))</f>
        <v>ต้องปรับปรุงเร่งด่วน</v>
      </c>
      <c r="S55" s="737">
        <f>+'1.เป้าหมาย'!D11</f>
        <v>6</v>
      </c>
      <c r="T55" s="740"/>
      <c r="U55" s="741">
        <f>+SUM(U56:U57,U63:U66)</f>
        <v>0</v>
      </c>
      <c r="V55" s="725">
        <f>IF(U55&lt;1,0,IF(U55&lt;2,1,IF(U55&lt;3,2,IF(U55&lt;5,3,IF(U55&lt;6,4,IF(U55=6,5))))))</f>
        <v>0</v>
      </c>
      <c r="W55" s="713" t="str">
        <f>IF(V55&lt;1.51,"ต้องปรับปรุงเร่งด่วน",IF(V55&lt;2.51,"ต้องปรับปรุง",IF(V55&lt;3.51,"พอใช้",IF(V55&lt;4.51,"ดี",IF(V55&gt;=4.51,"ดีมาก")))))</f>
        <v>ต้องปรับปรุงเร่งด่วน</v>
      </c>
      <c r="X55" s="737">
        <f>+'1.เป้าหมาย'!E11</f>
        <v>6</v>
      </c>
      <c r="Y55" s="738"/>
      <c r="Z55" s="739">
        <f>+SUM(Z56:Z57,Z63:Z66)</f>
        <v>0</v>
      </c>
      <c r="AA55" s="725">
        <f>IF(Z55&lt;1,0,IF(Z55&lt;2,1,IF(Z55&lt;3,2,IF(Z55&lt;5,3,IF(Z55&lt;6,4,IF(Z55=6,5))))))</f>
        <v>0</v>
      </c>
      <c r="AB55" s="713" t="str">
        <f>IF(AA55&lt;1.51,"ต้องปรับปรุงเร่งด่วน",IF(AA55&lt;2.51,"ต้องปรับปรุง",IF(AA55&lt;3.51,"พอใช้",IF(AA55&lt;4.51,"ดี",IF(AA55&gt;=4.51,"ดีมาก")))))</f>
        <v>ต้องปรับปรุงเร่งด่วน</v>
      </c>
      <c r="AC55" s="737">
        <f>+'1.เป้าหมาย'!F11</f>
        <v>6</v>
      </c>
      <c r="AD55" s="738"/>
      <c r="AE55" s="739">
        <f>+SUM(AE56:AE57,AE63:AE66)</f>
        <v>0</v>
      </c>
      <c r="AF55" s="725">
        <f>IF(AE55&lt;1,0,IF(AE55&lt;2,1,IF(AE55&lt;3,2,IF(AE55&lt;5,3,IF(AE55&lt;6,4,IF(AE55=6,5))))))</f>
        <v>0</v>
      </c>
      <c r="AG55" s="713" t="str">
        <f>IF(AF55&lt;1.51,"ต้องปรับปรุงเร่งด่วน",IF(AF55&lt;2.51,"ต้องปรับปรุง",IF(AF55&lt;3.51,"พอใช้",IF(AF55&lt;4.51,"ดี",IF(AF55&gt;=4.51,"ดีมาก")))))</f>
        <v>ต้องปรับปรุงเร่งด่วน</v>
      </c>
      <c r="AH55" s="737">
        <f>+'1.เป้าหมาย'!G11</f>
        <v>6</v>
      </c>
      <c r="AI55" s="738"/>
      <c r="AJ55" s="739">
        <f>+SUM(AJ56:AJ57,AJ63:AJ66)</f>
        <v>0</v>
      </c>
      <c r="AK55" s="725">
        <f>IF(AJ55&lt;1,0,IF(AJ55&lt;2,1,IF(AJ55&lt;3,2,IF(AJ55&lt;5,3,IF(AJ55&lt;6,4,IF(AJ55=6,5))))))</f>
        <v>0</v>
      </c>
      <c r="AL55" s="713" t="str">
        <f>IF(AK55&lt;1.51,"ต้องปรับปรุงเร่งด่วน",IF(AK55&lt;2.51,"ต้องปรับปรุง",IF(AK55&lt;3.51,"พอใช้",IF(AK55&lt;4.51,"ดี",IF(AK55&gt;=4.51,"ดีมาก")))))</f>
        <v>ต้องปรับปรุงเร่งด่วน</v>
      </c>
      <c r="AM55" s="737">
        <f>+'1.เป้าหมาย'!H11</f>
        <v>6</v>
      </c>
      <c r="AN55" s="738"/>
      <c r="AO55" s="739">
        <f>+SUM(AO56:AO57,AO63:AO66)</f>
        <v>0</v>
      </c>
      <c r="AP55" s="725">
        <f>IF(AO55&lt;1,0,IF(AO55&lt;2,1,IF(AO55&lt;3,2,IF(AO55&lt;5,3,IF(AO55&lt;6,4,IF(AO55=6,5))))))</f>
        <v>0</v>
      </c>
      <c r="AQ55" s="713" t="str">
        <f>IF(AP55&lt;1.51,"ต้องปรับปรุงเร่งด่วน",IF(AP55&lt;2.51,"ต้องปรับปรุง",IF(AP55&lt;3.51,"พอใช้",IF(AP55&lt;4.51,"ดี",IF(AP55&gt;=4.51,"ดีมาก")))))</f>
        <v>ต้องปรับปรุงเร่งด่วน</v>
      </c>
      <c r="AR55" s="737">
        <f>+'1.เป้าหมาย'!I11</f>
        <v>6</v>
      </c>
      <c r="AS55" s="738"/>
      <c r="AT55" s="739">
        <f>+SUM(AT56:AT57,AT63:AT66)</f>
        <v>0</v>
      </c>
      <c r="AU55" s="725">
        <f>IF(AT55&lt;1,0,IF(AT55&lt;2,1,IF(AT55&lt;3,2,IF(AT55&lt;5,3,IF(AT55&lt;6,4,IF(AT55=6,5))))))</f>
        <v>0</v>
      </c>
      <c r="AV55" s="713" t="str">
        <f>IF(AU55&lt;1.51,"ต้องปรับปรุงเร่งด่วน",IF(AU55&lt;2.51,"ต้องปรับปรุง",IF(AU55&lt;3.51,"พอใช้",IF(AU55&lt;4.51,"ดี",IF(AU55&gt;=4.51,"ดีมาก")))))</f>
        <v>ต้องปรับปรุงเร่งด่วน</v>
      </c>
      <c r="AW55" s="737">
        <f>+'1.เป้าหมาย'!J11</f>
        <v>6</v>
      </c>
      <c r="AX55" s="738"/>
      <c r="AY55" s="739">
        <f>+SUM(AY56:AY57,AY63:AY66)</f>
        <v>0</v>
      </c>
      <c r="AZ55" s="725">
        <f>IF(AY55&lt;1,0,IF(AY55&lt;2,1,IF(AY55&lt;3,2,IF(AY55&lt;5,3,IF(AY55&lt;6,4,IF(AY55=6,5))))))</f>
        <v>0</v>
      </c>
      <c r="BA55" s="713" t="str">
        <f>IF(AZ55&lt;1.51,"ต้องปรับปรุงเร่งด่วน",IF(AZ55&lt;2.51,"ต้องปรับปรุง",IF(AZ55&lt;3.51,"พอใช้",IF(AZ55&lt;4.51,"ดี",IF(AZ55&gt;=4.51,"ดีมาก")))))</f>
        <v>ต้องปรับปรุงเร่งด่วน</v>
      </c>
      <c r="BB55" s="737">
        <f>+'1.เป้าหมาย'!K11</f>
        <v>6</v>
      </c>
      <c r="BC55" s="738"/>
      <c r="BD55" s="739">
        <f>+SUM(BD56:BD57,BD63:BD66)</f>
        <v>0</v>
      </c>
      <c r="BE55" s="725">
        <f>IF(BD55&lt;1,0,IF(BD55&lt;2,1,IF(BD55&lt;3,2,IF(BD55&lt;5,3,IF(BD55&lt;6,4,IF(BD55=6,5))))))</f>
        <v>0</v>
      </c>
      <c r="BF55" s="713" t="str">
        <f>IF(BE55&lt;1.51,"ต้องปรับปรุงเร่งด่วน",IF(BE55&lt;2.51,"ต้องปรับปรุง",IF(BE55&lt;3.51,"พอใช้",IF(BE55&lt;4.51,"ดี",IF(BE55&gt;=4.51,"ดีมาก")))))</f>
        <v>ต้องปรับปรุงเร่งด่วน</v>
      </c>
      <c r="BG55" s="737">
        <f>+'1.เป้าหมาย'!L11</f>
        <v>4</v>
      </c>
      <c r="BH55" s="738"/>
      <c r="BI55" s="739">
        <f>+SUM(BI56:BI57,BI63:BI66)</f>
        <v>0</v>
      </c>
      <c r="BJ55" s="725">
        <f>IF(BI55&lt;1,0,IF(BI55&lt;2,1,IF(BI55&lt;3,2,IF(BI55&lt;5,3,IF(BI55&lt;6,4,IF(BI55=6,5))))))</f>
        <v>0</v>
      </c>
      <c r="BK55" s="713" t="str">
        <f>IF(BJ55&lt;1.51,"ต้องปรับปรุงเร่งด่วน",IF(BJ55&lt;2.51,"ต้องปรับปรุง",IF(BJ55&lt;3.51,"พอใช้",IF(BJ55&lt;4.51,"ดี",IF(BJ55&gt;=4.51,"ดีมาก")))))</f>
        <v>ต้องปรับปรุงเร่งด่วน</v>
      </c>
    </row>
    <row r="56" spans="1:244" ht="72">
      <c r="A56" s="570"/>
      <c r="B56" s="123" t="s">
        <v>142</v>
      </c>
      <c r="C56" s="631"/>
      <c r="D56" s="572"/>
      <c r="E56" s="619"/>
      <c r="F56" s="637"/>
      <c r="G56" s="621"/>
      <c r="H56" s="585"/>
      <c r="I56" s="585"/>
      <c r="J56" s="585"/>
      <c r="K56" s="637"/>
      <c r="L56" s="621"/>
      <c r="M56" s="624"/>
      <c r="N56" s="638"/>
      <c r="O56" s="638"/>
      <c r="P56" s="638"/>
      <c r="Q56" s="585"/>
      <c r="R56" s="585"/>
      <c r="S56" s="585"/>
      <c r="T56" s="637"/>
      <c r="U56" s="621"/>
      <c r="V56" s="585"/>
      <c r="W56" s="585"/>
      <c r="X56" s="585"/>
      <c r="Y56" s="637"/>
      <c r="Z56" s="621"/>
      <c r="AA56" s="585"/>
      <c r="AB56" s="585"/>
      <c r="AC56" s="585"/>
      <c r="AD56" s="637"/>
      <c r="AE56" s="621"/>
      <c r="AF56" s="585"/>
      <c r="AG56" s="585"/>
      <c r="AH56" s="585"/>
      <c r="AI56" s="637"/>
      <c r="AJ56" s="621"/>
      <c r="AK56" s="585"/>
      <c r="AL56" s="585"/>
      <c r="AM56" s="585"/>
      <c r="AN56" s="637"/>
      <c r="AO56" s="621"/>
      <c r="AP56" s="585"/>
      <c r="AQ56" s="585"/>
      <c r="AR56" s="585"/>
      <c r="AS56" s="637"/>
      <c r="AT56" s="621"/>
      <c r="AU56" s="585"/>
      <c r="AV56" s="585"/>
      <c r="AW56" s="585"/>
      <c r="AX56" s="637"/>
      <c r="AY56" s="621"/>
      <c r="AZ56" s="585"/>
      <c r="BA56" s="585"/>
      <c r="BB56" s="585"/>
      <c r="BC56" s="637"/>
      <c r="BD56" s="621"/>
      <c r="BE56" s="585"/>
      <c r="BF56" s="585"/>
      <c r="BG56" s="585"/>
      <c r="BH56" s="637"/>
      <c r="BI56" s="621"/>
      <c r="BJ56" s="585"/>
      <c r="BK56" s="585"/>
    </row>
    <row r="57" spans="1:244" ht="96">
      <c r="A57" s="570"/>
      <c r="B57" s="123" t="s">
        <v>143</v>
      </c>
      <c r="C57" s="631"/>
      <c r="D57" s="572"/>
      <c r="E57" s="639"/>
      <c r="F57" s="640">
        <f>+SUM(G58:G62)</f>
        <v>0</v>
      </c>
      <c r="G57" s="641"/>
      <c r="H57" s="583"/>
      <c r="I57" s="583"/>
      <c r="J57" s="583"/>
      <c r="K57" s="640">
        <f>+SUM(L58:L62)</f>
        <v>0</v>
      </c>
      <c r="L57" s="641"/>
      <c r="M57" s="588"/>
      <c r="N57" s="642"/>
      <c r="O57" s="642"/>
      <c r="P57" s="642"/>
      <c r="Q57" s="583"/>
      <c r="R57" s="583"/>
      <c r="S57" s="583"/>
      <c r="T57" s="640">
        <f>+SUM(U58:U62)</f>
        <v>0</v>
      </c>
      <c r="U57" s="641"/>
      <c r="V57" s="583"/>
      <c r="W57" s="583"/>
      <c r="X57" s="583"/>
      <c r="Y57" s="640">
        <f>+SUM(Z58:Z62)</f>
        <v>0</v>
      </c>
      <c r="Z57" s="641"/>
      <c r="AA57" s="583"/>
      <c r="AB57" s="583"/>
      <c r="AC57" s="583"/>
      <c r="AD57" s="640">
        <f>+SUM(AE58:AE62)</f>
        <v>0</v>
      </c>
      <c r="AE57" s="641"/>
      <c r="AF57" s="583"/>
      <c r="AG57" s="583"/>
      <c r="AH57" s="583"/>
      <c r="AI57" s="640">
        <f>+SUM(AJ58:AJ62)</f>
        <v>0</v>
      </c>
      <c r="AJ57" s="641"/>
      <c r="AK57" s="583"/>
      <c r="AL57" s="583"/>
      <c r="AM57" s="583"/>
      <c r="AN57" s="640">
        <f>+SUM(AO58:AO62)</f>
        <v>0</v>
      </c>
      <c r="AO57" s="641"/>
      <c r="AP57" s="583"/>
      <c r="AQ57" s="583"/>
      <c r="AR57" s="583"/>
      <c r="AS57" s="640">
        <f>+SUM(AT58:AT62)</f>
        <v>0</v>
      </c>
      <c r="AT57" s="641"/>
      <c r="AU57" s="583"/>
      <c r="AV57" s="583"/>
      <c r="AW57" s="583"/>
      <c r="AX57" s="640">
        <f>+SUM(AY58:AY62)</f>
        <v>0</v>
      </c>
      <c r="AY57" s="641"/>
      <c r="AZ57" s="583"/>
      <c r="BA57" s="583"/>
      <c r="BB57" s="583"/>
      <c r="BC57" s="640">
        <f>+SUM(BD58:BD62)</f>
        <v>0</v>
      </c>
      <c r="BD57" s="641"/>
      <c r="BE57" s="583"/>
      <c r="BF57" s="583"/>
      <c r="BG57" s="583"/>
      <c r="BH57" s="640">
        <f>+SUM(BI58:BI62)</f>
        <v>0</v>
      </c>
      <c r="BI57" s="641"/>
      <c r="BJ57" s="583"/>
      <c r="BK57" s="583"/>
    </row>
    <row r="58" spans="1:244" ht="24" hidden="1">
      <c r="A58" s="570"/>
      <c r="B58" s="130" t="s">
        <v>144</v>
      </c>
      <c r="C58" s="631"/>
      <c r="D58" s="572"/>
      <c r="E58" s="619"/>
      <c r="F58" s="637"/>
      <c r="G58" s="643"/>
      <c r="H58" s="585"/>
      <c r="I58" s="585"/>
      <c r="J58" s="585"/>
      <c r="K58" s="637"/>
      <c r="L58" s="643"/>
      <c r="M58" s="624"/>
      <c r="N58" s="638"/>
      <c r="O58" s="638"/>
      <c r="P58" s="638"/>
      <c r="Q58" s="585"/>
      <c r="R58" s="585"/>
      <c r="S58" s="585"/>
      <c r="T58" s="637"/>
      <c r="U58" s="643"/>
      <c r="V58" s="585"/>
      <c r="W58" s="585"/>
      <c r="X58" s="585"/>
      <c r="Y58" s="637"/>
      <c r="Z58" s="643"/>
      <c r="AA58" s="585"/>
      <c r="AB58" s="585"/>
      <c r="AC58" s="585"/>
      <c r="AD58" s="637"/>
      <c r="AE58" s="643"/>
      <c r="AF58" s="585"/>
      <c r="AG58" s="585"/>
      <c r="AH58" s="585"/>
      <c r="AI58" s="637"/>
      <c r="AJ58" s="643"/>
      <c r="AK58" s="585"/>
      <c r="AL58" s="585"/>
      <c r="AM58" s="585"/>
      <c r="AN58" s="637"/>
      <c r="AO58" s="643"/>
      <c r="AP58" s="585"/>
      <c r="AQ58" s="585"/>
      <c r="AR58" s="585"/>
      <c r="AS58" s="637"/>
      <c r="AT58" s="643"/>
      <c r="AU58" s="585"/>
      <c r="AV58" s="585"/>
      <c r="AW58" s="585"/>
      <c r="AX58" s="637"/>
      <c r="AY58" s="643"/>
      <c r="AZ58" s="585"/>
      <c r="BA58" s="585"/>
      <c r="BB58" s="585"/>
      <c r="BC58" s="637"/>
      <c r="BD58" s="643"/>
      <c r="BE58" s="585"/>
      <c r="BF58" s="585"/>
      <c r="BG58" s="585"/>
      <c r="BH58" s="637"/>
      <c r="BI58" s="643"/>
      <c r="BJ58" s="585"/>
      <c r="BK58" s="585"/>
    </row>
    <row r="59" spans="1:244" ht="24" hidden="1">
      <c r="A59" s="570"/>
      <c r="B59" s="130" t="s">
        <v>145</v>
      </c>
      <c r="C59" s="631"/>
      <c r="D59" s="572"/>
      <c r="E59" s="619"/>
      <c r="F59" s="637"/>
      <c r="G59" s="643"/>
      <c r="H59" s="585"/>
      <c r="I59" s="585"/>
      <c r="J59" s="585"/>
      <c r="K59" s="637"/>
      <c r="L59" s="643"/>
      <c r="M59" s="624"/>
      <c r="N59" s="638"/>
      <c r="O59" s="638"/>
      <c r="P59" s="638"/>
      <c r="Q59" s="585"/>
      <c r="R59" s="585"/>
      <c r="S59" s="585"/>
      <c r="T59" s="637"/>
      <c r="U59" s="643"/>
      <c r="V59" s="585"/>
      <c r="W59" s="585"/>
      <c r="X59" s="585"/>
      <c r="Y59" s="637"/>
      <c r="Z59" s="643"/>
      <c r="AA59" s="585"/>
      <c r="AB59" s="585"/>
      <c r="AC59" s="585"/>
      <c r="AD59" s="637"/>
      <c r="AE59" s="643"/>
      <c r="AF59" s="585"/>
      <c r="AG59" s="585"/>
      <c r="AH59" s="585"/>
      <c r="AI59" s="637"/>
      <c r="AJ59" s="643"/>
      <c r="AK59" s="585"/>
      <c r="AL59" s="585"/>
      <c r="AM59" s="585"/>
      <c r="AN59" s="637"/>
      <c r="AO59" s="643"/>
      <c r="AP59" s="585"/>
      <c r="AQ59" s="585"/>
      <c r="AR59" s="585"/>
      <c r="AS59" s="637"/>
      <c r="AT59" s="643"/>
      <c r="AU59" s="585"/>
      <c r="AV59" s="585"/>
      <c r="AW59" s="585"/>
      <c r="AX59" s="637"/>
      <c r="AY59" s="643"/>
      <c r="AZ59" s="585"/>
      <c r="BA59" s="585"/>
      <c r="BB59" s="585"/>
      <c r="BC59" s="637"/>
      <c r="BD59" s="643"/>
      <c r="BE59" s="585"/>
      <c r="BF59" s="585"/>
      <c r="BG59" s="585"/>
      <c r="BH59" s="637"/>
      <c r="BI59" s="643"/>
      <c r="BJ59" s="585"/>
      <c r="BK59" s="585"/>
    </row>
    <row r="60" spans="1:244" ht="24" hidden="1">
      <c r="A60" s="570"/>
      <c r="B60" s="130" t="s">
        <v>146</v>
      </c>
      <c r="C60" s="631"/>
      <c r="D60" s="572"/>
      <c r="E60" s="619"/>
      <c r="F60" s="637"/>
      <c r="G60" s="643"/>
      <c r="H60" s="585"/>
      <c r="I60" s="585"/>
      <c r="J60" s="585"/>
      <c r="K60" s="637"/>
      <c r="L60" s="643"/>
      <c r="M60" s="624"/>
      <c r="N60" s="638"/>
      <c r="O60" s="638"/>
      <c r="P60" s="638"/>
      <c r="Q60" s="585"/>
      <c r="R60" s="585"/>
      <c r="S60" s="585"/>
      <c r="T60" s="637"/>
      <c r="U60" s="643"/>
      <c r="V60" s="585"/>
      <c r="W60" s="585"/>
      <c r="X60" s="585"/>
      <c r="Y60" s="637"/>
      <c r="Z60" s="643"/>
      <c r="AA60" s="585"/>
      <c r="AB60" s="585"/>
      <c r="AC60" s="585"/>
      <c r="AD60" s="637"/>
      <c r="AE60" s="643"/>
      <c r="AF60" s="585"/>
      <c r="AG60" s="585"/>
      <c r="AH60" s="585"/>
      <c r="AI60" s="637"/>
      <c r="AJ60" s="643"/>
      <c r="AK60" s="585"/>
      <c r="AL60" s="585"/>
      <c r="AM60" s="585"/>
      <c r="AN60" s="637"/>
      <c r="AO60" s="643"/>
      <c r="AP60" s="585"/>
      <c r="AQ60" s="585"/>
      <c r="AR60" s="585"/>
      <c r="AS60" s="637"/>
      <c r="AT60" s="643"/>
      <c r="AU60" s="585"/>
      <c r="AV60" s="585"/>
      <c r="AW60" s="585"/>
      <c r="AX60" s="637"/>
      <c r="AY60" s="643"/>
      <c r="AZ60" s="585"/>
      <c r="BA60" s="585"/>
      <c r="BB60" s="585"/>
      <c r="BC60" s="637"/>
      <c r="BD60" s="643"/>
      <c r="BE60" s="585"/>
      <c r="BF60" s="585"/>
      <c r="BG60" s="585"/>
      <c r="BH60" s="637"/>
      <c r="BI60" s="643"/>
      <c r="BJ60" s="585"/>
      <c r="BK60" s="585"/>
    </row>
    <row r="61" spans="1:244" ht="24" hidden="1">
      <c r="A61" s="570"/>
      <c r="B61" s="131" t="s">
        <v>147</v>
      </c>
      <c r="C61" s="631"/>
      <c r="D61" s="572"/>
      <c r="E61" s="619"/>
      <c r="F61" s="637"/>
      <c r="G61" s="643"/>
      <c r="H61" s="585"/>
      <c r="I61" s="585"/>
      <c r="J61" s="585"/>
      <c r="K61" s="637"/>
      <c r="L61" s="643"/>
      <c r="M61" s="624"/>
      <c r="N61" s="638"/>
      <c r="O61" s="638"/>
      <c r="P61" s="638"/>
      <c r="Q61" s="585"/>
      <c r="R61" s="585"/>
      <c r="S61" s="585"/>
      <c r="T61" s="637"/>
      <c r="U61" s="643"/>
      <c r="V61" s="585"/>
      <c r="W61" s="585"/>
      <c r="X61" s="585"/>
      <c r="Y61" s="637"/>
      <c r="Z61" s="643"/>
      <c r="AA61" s="585"/>
      <c r="AB61" s="585"/>
      <c r="AC61" s="585"/>
      <c r="AD61" s="637"/>
      <c r="AE61" s="643"/>
      <c r="AF61" s="585"/>
      <c r="AG61" s="585"/>
      <c r="AH61" s="585"/>
      <c r="AI61" s="637"/>
      <c r="AJ61" s="643"/>
      <c r="AK61" s="585"/>
      <c r="AL61" s="585"/>
      <c r="AM61" s="585"/>
      <c r="AN61" s="637"/>
      <c r="AO61" s="643"/>
      <c r="AP61" s="585"/>
      <c r="AQ61" s="585"/>
      <c r="AR61" s="585"/>
      <c r="AS61" s="637"/>
      <c r="AT61" s="643"/>
      <c r="AU61" s="585"/>
      <c r="AV61" s="585"/>
      <c r="AW61" s="585"/>
      <c r="AX61" s="637"/>
      <c r="AY61" s="643"/>
      <c r="AZ61" s="585"/>
      <c r="BA61" s="585"/>
      <c r="BB61" s="585"/>
      <c r="BC61" s="637"/>
      <c r="BD61" s="643"/>
      <c r="BE61" s="585"/>
      <c r="BF61" s="585"/>
      <c r="BG61" s="585"/>
      <c r="BH61" s="637"/>
      <c r="BI61" s="643"/>
      <c r="BJ61" s="585"/>
      <c r="BK61" s="585"/>
    </row>
    <row r="62" spans="1:244" ht="48" hidden="1">
      <c r="A62" s="570"/>
      <c r="B62" s="130" t="s">
        <v>148</v>
      </c>
      <c r="C62" s="631"/>
      <c r="D62" s="572"/>
      <c r="E62" s="619"/>
      <c r="F62" s="637"/>
      <c r="G62" s="643"/>
      <c r="H62" s="585"/>
      <c r="I62" s="585"/>
      <c r="J62" s="585"/>
      <c r="K62" s="637"/>
      <c r="L62" s="643"/>
      <c r="M62" s="624"/>
      <c r="N62" s="638"/>
      <c r="O62" s="638"/>
      <c r="P62" s="638"/>
      <c r="Q62" s="585"/>
      <c r="R62" s="585"/>
      <c r="S62" s="585"/>
      <c r="T62" s="637"/>
      <c r="U62" s="643"/>
      <c r="V62" s="585"/>
      <c r="W62" s="585"/>
      <c r="X62" s="585"/>
      <c r="Y62" s="637"/>
      <c r="Z62" s="643"/>
      <c r="AA62" s="585"/>
      <c r="AB62" s="585"/>
      <c r="AC62" s="585"/>
      <c r="AD62" s="637"/>
      <c r="AE62" s="643"/>
      <c r="AF62" s="585"/>
      <c r="AG62" s="585"/>
      <c r="AH62" s="585"/>
      <c r="AI62" s="637"/>
      <c r="AJ62" s="643"/>
      <c r="AK62" s="585"/>
      <c r="AL62" s="585"/>
      <c r="AM62" s="585"/>
      <c r="AN62" s="637"/>
      <c r="AO62" s="643"/>
      <c r="AP62" s="585"/>
      <c r="AQ62" s="585"/>
      <c r="AR62" s="585"/>
      <c r="AS62" s="637"/>
      <c r="AT62" s="643"/>
      <c r="AU62" s="585"/>
      <c r="AV62" s="585"/>
      <c r="AW62" s="585"/>
      <c r="AX62" s="637"/>
      <c r="AY62" s="643"/>
      <c r="AZ62" s="585"/>
      <c r="BA62" s="585"/>
      <c r="BB62" s="585"/>
      <c r="BC62" s="637"/>
      <c r="BD62" s="643"/>
      <c r="BE62" s="585"/>
      <c r="BF62" s="585"/>
      <c r="BG62" s="585"/>
      <c r="BH62" s="637"/>
      <c r="BI62" s="643"/>
      <c r="BJ62" s="585"/>
      <c r="BK62" s="585"/>
    </row>
    <row r="63" spans="1:244" ht="48">
      <c r="A63" s="570"/>
      <c r="B63" s="123" t="s">
        <v>149</v>
      </c>
      <c r="C63" s="631"/>
      <c r="D63" s="572"/>
      <c r="E63" s="619"/>
      <c r="F63" s="637"/>
      <c r="G63" s="621"/>
      <c r="H63" s="585"/>
      <c r="I63" s="585"/>
      <c r="J63" s="585"/>
      <c r="K63" s="637"/>
      <c r="L63" s="621"/>
      <c r="M63" s="624"/>
      <c r="N63" s="638"/>
      <c r="O63" s="638"/>
      <c r="P63" s="638"/>
      <c r="Q63" s="585"/>
      <c r="R63" s="585"/>
      <c r="S63" s="585"/>
      <c r="T63" s="637"/>
      <c r="U63" s="621"/>
      <c r="V63" s="585"/>
      <c r="W63" s="585"/>
      <c r="X63" s="585"/>
      <c r="Y63" s="637"/>
      <c r="Z63" s="621"/>
      <c r="AA63" s="585"/>
      <c r="AB63" s="585"/>
      <c r="AC63" s="585"/>
      <c r="AD63" s="637"/>
      <c r="AE63" s="621"/>
      <c r="AF63" s="585"/>
      <c r="AG63" s="585"/>
      <c r="AH63" s="585"/>
      <c r="AI63" s="637"/>
      <c r="AJ63" s="621"/>
      <c r="AK63" s="585"/>
      <c r="AL63" s="585"/>
      <c r="AM63" s="585"/>
      <c r="AN63" s="637"/>
      <c r="AO63" s="621"/>
      <c r="AP63" s="585"/>
      <c r="AQ63" s="585"/>
      <c r="AR63" s="585"/>
      <c r="AS63" s="637"/>
      <c r="AT63" s="621"/>
      <c r="AU63" s="585"/>
      <c r="AV63" s="585"/>
      <c r="AW63" s="585"/>
      <c r="AX63" s="637"/>
      <c r="AY63" s="621"/>
      <c r="AZ63" s="585"/>
      <c r="BA63" s="585"/>
      <c r="BB63" s="585"/>
      <c r="BC63" s="637"/>
      <c r="BD63" s="621"/>
      <c r="BE63" s="585"/>
      <c r="BF63" s="585"/>
      <c r="BG63" s="585"/>
      <c r="BH63" s="637"/>
      <c r="BI63" s="621"/>
      <c r="BJ63" s="585"/>
      <c r="BK63" s="585"/>
    </row>
    <row r="64" spans="1:244" ht="72">
      <c r="A64" s="570"/>
      <c r="B64" s="123" t="s">
        <v>150</v>
      </c>
      <c r="C64" s="631"/>
      <c r="D64" s="572"/>
      <c r="E64" s="619"/>
      <c r="F64" s="637"/>
      <c r="G64" s="621"/>
      <c r="H64" s="585"/>
      <c r="I64" s="585"/>
      <c r="J64" s="585"/>
      <c r="K64" s="637"/>
      <c r="L64" s="621"/>
      <c r="M64" s="624"/>
      <c r="N64" s="638"/>
      <c r="O64" s="638"/>
      <c r="P64" s="638"/>
      <c r="Q64" s="585"/>
      <c r="R64" s="585"/>
      <c r="S64" s="585"/>
      <c r="T64" s="637"/>
      <c r="U64" s="621"/>
      <c r="V64" s="585"/>
      <c r="W64" s="585"/>
      <c r="X64" s="585"/>
      <c r="Y64" s="637"/>
      <c r="Z64" s="621"/>
      <c r="AA64" s="585"/>
      <c r="AB64" s="585"/>
      <c r="AC64" s="585"/>
      <c r="AD64" s="637"/>
      <c r="AE64" s="621"/>
      <c r="AF64" s="585"/>
      <c r="AG64" s="585"/>
      <c r="AH64" s="585"/>
      <c r="AI64" s="637"/>
      <c r="AJ64" s="621"/>
      <c r="AK64" s="585"/>
      <c r="AL64" s="585"/>
      <c r="AM64" s="585"/>
      <c r="AN64" s="637"/>
      <c r="AO64" s="621"/>
      <c r="AP64" s="585"/>
      <c r="AQ64" s="585"/>
      <c r="AR64" s="585"/>
      <c r="AS64" s="637"/>
      <c r="AT64" s="621"/>
      <c r="AU64" s="585"/>
      <c r="AV64" s="585"/>
      <c r="AW64" s="585"/>
      <c r="AX64" s="637"/>
      <c r="AY64" s="621"/>
      <c r="AZ64" s="585"/>
      <c r="BA64" s="585"/>
      <c r="BB64" s="585"/>
      <c r="BC64" s="637"/>
      <c r="BD64" s="621"/>
      <c r="BE64" s="585"/>
      <c r="BF64" s="585"/>
      <c r="BG64" s="585"/>
      <c r="BH64" s="637"/>
      <c r="BI64" s="621"/>
      <c r="BJ64" s="585"/>
      <c r="BK64" s="585"/>
    </row>
    <row r="65" spans="1:244" ht="48">
      <c r="A65" s="570"/>
      <c r="B65" s="123" t="s">
        <v>151</v>
      </c>
      <c r="C65" s="631"/>
      <c r="D65" s="572"/>
      <c r="E65" s="619"/>
      <c r="F65" s="637"/>
      <c r="G65" s="621"/>
      <c r="H65" s="585"/>
      <c r="I65" s="585"/>
      <c r="J65" s="585"/>
      <c r="K65" s="637"/>
      <c r="L65" s="621"/>
      <c r="M65" s="644"/>
      <c r="N65" s="645"/>
      <c r="O65" s="645"/>
      <c r="P65" s="645"/>
      <c r="Q65" s="585"/>
      <c r="R65" s="585"/>
      <c r="S65" s="585"/>
      <c r="T65" s="637"/>
      <c r="U65" s="621"/>
      <c r="V65" s="585"/>
      <c r="W65" s="585"/>
      <c r="X65" s="585"/>
      <c r="Y65" s="637"/>
      <c r="Z65" s="621"/>
      <c r="AA65" s="585"/>
      <c r="AB65" s="585"/>
      <c r="AC65" s="585"/>
      <c r="AD65" s="637"/>
      <c r="AE65" s="621"/>
      <c r="AF65" s="585"/>
      <c r="AG65" s="585"/>
      <c r="AH65" s="585"/>
      <c r="AI65" s="637"/>
      <c r="AJ65" s="621"/>
      <c r="AK65" s="585"/>
      <c r="AL65" s="585"/>
      <c r="AM65" s="585"/>
      <c r="AN65" s="637"/>
      <c r="AO65" s="621"/>
      <c r="AP65" s="585"/>
      <c r="AQ65" s="585"/>
      <c r="AR65" s="585"/>
      <c r="AS65" s="637"/>
      <c r="AT65" s="621"/>
      <c r="AU65" s="585"/>
      <c r="AV65" s="585"/>
      <c r="AW65" s="585"/>
      <c r="AX65" s="637"/>
      <c r="AY65" s="621"/>
      <c r="AZ65" s="585"/>
      <c r="BA65" s="585"/>
      <c r="BB65" s="585"/>
      <c r="BC65" s="637"/>
      <c r="BD65" s="621"/>
      <c r="BE65" s="585"/>
      <c r="BF65" s="585"/>
      <c r="BG65" s="585"/>
      <c r="BH65" s="637"/>
      <c r="BI65" s="621"/>
      <c r="BJ65" s="585"/>
      <c r="BK65" s="585"/>
    </row>
    <row r="66" spans="1:244" ht="48">
      <c r="A66" s="570"/>
      <c r="B66" s="123" t="s">
        <v>152</v>
      </c>
      <c r="C66" s="631"/>
      <c r="D66" s="572"/>
      <c r="E66" s="619"/>
      <c r="F66" s="637"/>
      <c r="G66" s="621"/>
      <c r="H66" s="585"/>
      <c r="I66" s="585"/>
      <c r="J66" s="585"/>
      <c r="K66" s="637"/>
      <c r="L66" s="621"/>
      <c r="M66" s="644"/>
      <c r="N66" s="645"/>
      <c r="O66" s="645"/>
      <c r="P66" s="645"/>
      <c r="Q66" s="585"/>
      <c r="R66" s="585"/>
      <c r="S66" s="585"/>
      <c r="T66" s="637"/>
      <c r="U66" s="621"/>
      <c r="V66" s="585"/>
      <c r="W66" s="585"/>
      <c r="X66" s="585"/>
      <c r="Y66" s="637"/>
      <c r="Z66" s="621"/>
      <c r="AA66" s="585"/>
      <c r="AB66" s="585"/>
      <c r="AC66" s="585"/>
      <c r="AD66" s="637"/>
      <c r="AE66" s="621"/>
      <c r="AF66" s="585"/>
      <c r="AG66" s="585"/>
      <c r="AH66" s="585"/>
      <c r="AI66" s="637"/>
      <c r="AJ66" s="621"/>
      <c r="AK66" s="585"/>
      <c r="AL66" s="585"/>
      <c r="AM66" s="585"/>
      <c r="AN66" s="637"/>
      <c r="AO66" s="621"/>
      <c r="AP66" s="585"/>
      <c r="AQ66" s="585"/>
      <c r="AR66" s="585"/>
      <c r="AS66" s="637"/>
      <c r="AT66" s="621"/>
      <c r="AU66" s="585"/>
      <c r="AV66" s="585"/>
      <c r="AW66" s="585"/>
      <c r="AX66" s="637"/>
      <c r="AY66" s="621"/>
      <c r="AZ66" s="585"/>
      <c r="BA66" s="585"/>
      <c r="BB66" s="585"/>
      <c r="BC66" s="637"/>
      <c r="BD66" s="621"/>
      <c r="BE66" s="585"/>
      <c r="BF66" s="585"/>
      <c r="BG66" s="585"/>
      <c r="BH66" s="637"/>
      <c r="BI66" s="621"/>
      <c r="BJ66" s="585"/>
      <c r="BK66" s="585"/>
    </row>
    <row r="67" spans="1:244" s="115" customFormat="1">
      <c r="A67" s="502" t="s">
        <v>118</v>
      </c>
      <c r="B67" s="742"/>
      <c r="C67" s="518"/>
      <c r="D67" s="743"/>
      <c r="E67" s="744"/>
      <c r="F67" s="745"/>
      <c r="G67" s="746"/>
      <c r="H67" s="520" t="e">
        <f>+SUM(H68,H79,H86)/3</f>
        <v>#DIV/0!</v>
      </c>
      <c r="I67" s="698" t="e">
        <f>IF(H67&lt;1.51,"ต้องปรับปรุงเร่งด่วน",IF(H67&lt;2.51,"ต้องปรับปรุง",IF(H67&lt;3.51,"พอใช้",IF(H67&lt;4.51,"ดี",IF(H67&gt;=4.51,"ดีมาก")))))</f>
        <v>#DIV/0!</v>
      </c>
      <c r="J67" s="520"/>
      <c r="K67" s="745"/>
      <c r="L67" s="746"/>
      <c r="M67" s="746"/>
      <c r="N67" s="746"/>
      <c r="O67" s="746"/>
      <c r="P67" s="746"/>
      <c r="Q67" s="520">
        <f>+SUM(Q68,Q79,Q86)/3</f>
        <v>3.3333333333333335</v>
      </c>
      <c r="R67" s="698" t="str">
        <f>IF(Q67&lt;1.51,"ต้องปรับปรุงเร่งด่วน",IF(Q67&lt;2.51,"ต้องปรับปรุง",IF(Q67&lt;3.51,"พอใช้",IF(Q67&lt;4.51,"ดี",IF(Q67&gt;=4.51,"ดีมาก")))))</f>
        <v>พอใช้</v>
      </c>
      <c r="S67" s="520"/>
      <c r="T67" s="747"/>
      <c r="U67" s="748"/>
      <c r="V67" s="520" t="e">
        <f>+SUM(V68,V79,V86)/3</f>
        <v>#DIV/0!</v>
      </c>
      <c r="W67" s="698" t="e">
        <f>IF(V67&lt;1.51,"ต้องปรับปรุงเร่งด่วน",IF(V67&lt;2.51,"ต้องปรับปรุง",IF(V67&lt;3.51,"พอใช้",IF(V67&lt;4.51,"ดี",IF(V67&gt;=4.51,"ดีมาก")))))</f>
        <v>#DIV/0!</v>
      </c>
      <c r="X67" s="520"/>
      <c r="Y67" s="745"/>
      <c r="Z67" s="746"/>
      <c r="AA67" s="520" t="e">
        <f>+SUM(AA68,AA79,AA86)/3</f>
        <v>#DIV/0!</v>
      </c>
      <c r="AB67" s="698" t="e">
        <f>IF(AA67&lt;1.51,"ต้องปรับปรุงเร่งด่วน",IF(AA67&lt;2.51,"ต้องปรับปรุง",IF(AA67&lt;3.51,"พอใช้",IF(AA67&lt;4.51,"ดี",IF(AA67&gt;=4.51,"ดีมาก")))))</f>
        <v>#DIV/0!</v>
      </c>
      <c r="AC67" s="520"/>
      <c r="AD67" s="745"/>
      <c r="AE67" s="746"/>
      <c r="AF67" s="520" t="e">
        <f>+SUM(AF68,AF79,AF86)/3</f>
        <v>#DIV/0!</v>
      </c>
      <c r="AG67" s="698" t="e">
        <f>IF(AF67&lt;1.51,"ต้องปรับปรุงเร่งด่วน",IF(AF67&lt;2.51,"ต้องปรับปรุง",IF(AF67&lt;3.51,"พอใช้",IF(AF67&lt;4.51,"ดี",IF(AF67&gt;=4.51,"ดีมาก")))))</f>
        <v>#DIV/0!</v>
      </c>
      <c r="AH67" s="520"/>
      <c r="AI67" s="745"/>
      <c r="AJ67" s="746"/>
      <c r="AK67" s="520" t="e">
        <f>+SUM(AK68,AK79,AK86)/3</f>
        <v>#DIV/0!</v>
      </c>
      <c r="AL67" s="698" t="e">
        <f>IF(AK67&lt;1.51,"ต้องปรับปรุงเร่งด่วน",IF(AK67&lt;2.51,"ต้องปรับปรุง",IF(AK67&lt;3.51,"พอใช้",IF(AK67&lt;4.51,"ดี",IF(AK67&gt;=4.51,"ดีมาก")))))</f>
        <v>#DIV/0!</v>
      </c>
      <c r="AM67" s="520"/>
      <c r="AN67" s="745"/>
      <c r="AO67" s="746"/>
      <c r="AP67" s="520" t="e">
        <f>+SUM(AP68,AP79,AP86)/3</f>
        <v>#DIV/0!</v>
      </c>
      <c r="AQ67" s="698" t="e">
        <f>IF(AP67&lt;1.51,"ต้องปรับปรุงเร่งด่วน",IF(AP67&lt;2.51,"ต้องปรับปรุง",IF(AP67&lt;3.51,"พอใช้",IF(AP67&lt;4.51,"ดี",IF(AP67&gt;=4.51,"ดีมาก")))))</f>
        <v>#DIV/0!</v>
      </c>
      <c r="AR67" s="520"/>
      <c r="AS67" s="745"/>
      <c r="AT67" s="746"/>
      <c r="AU67" s="520" t="e">
        <f>+SUM(AU68,AU79,AU86)/3</f>
        <v>#DIV/0!</v>
      </c>
      <c r="AV67" s="698" t="e">
        <f>IF(AU67&lt;1.51,"ต้องปรับปรุงเร่งด่วน",IF(AU67&lt;2.51,"ต้องปรับปรุง",IF(AU67&lt;3.51,"พอใช้",IF(AU67&lt;4.51,"ดี",IF(AU67&gt;=4.51,"ดีมาก")))))</f>
        <v>#DIV/0!</v>
      </c>
      <c r="AW67" s="520"/>
      <c r="AX67" s="745"/>
      <c r="AY67" s="746"/>
      <c r="AZ67" s="520" t="e">
        <f>+SUM(AZ68,AZ79,AZ86)/3</f>
        <v>#DIV/0!</v>
      </c>
      <c r="BA67" s="698" t="e">
        <f>IF(AZ67&lt;1.51,"ต้องปรับปรุงเร่งด่วน",IF(AZ67&lt;2.51,"ต้องปรับปรุง",IF(AZ67&lt;3.51,"พอใช้",IF(AZ67&lt;4.51,"ดี",IF(AZ67&gt;=4.51,"ดีมาก")))))</f>
        <v>#DIV/0!</v>
      </c>
      <c r="BB67" s="520"/>
      <c r="BC67" s="745"/>
      <c r="BD67" s="746"/>
      <c r="BE67" s="520" t="e">
        <f>+SUM(BE68,BE79,BE86)/3</f>
        <v>#DIV/0!</v>
      </c>
      <c r="BF67" s="698" t="e">
        <f>IF(BE67&lt;1.51,"ต้องปรับปรุงเร่งด่วน",IF(BE67&lt;2.51,"ต้องปรับปรุง",IF(BE67&lt;3.51,"พอใช้",IF(BE67&lt;4.51,"ดี",IF(BE67&gt;=4.51,"ดีมาก")))))</f>
        <v>#DIV/0!</v>
      </c>
      <c r="BG67" s="520"/>
      <c r="BH67" s="745"/>
      <c r="BI67" s="746"/>
      <c r="BJ67" s="520" t="e">
        <f>+SUM(BJ68,BJ79,BJ86)/3</f>
        <v>#DIV/0!</v>
      </c>
      <c r="BK67" s="698" t="e">
        <f>IF(BJ67&lt;1.51,"ต้องปรับปรุงเร่งด่วน",IF(BJ67&lt;2.51,"ต้องปรับปรุง",IF(BJ67&lt;3.51,"พอใช้",IF(BJ67&lt;4.51,"ดี",IF(BJ67&gt;=4.51,"ดีมาก")))))</f>
        <v>#DIV/0!</v>
      </c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111"/>
      <c r="FG67" s="111"/>
      <c r="FH67" s="111"/>
      <c r="FI67" s="111"/>
      <c r="FJ67" s="111"/>
      <c r="FK67" s="111"/>
      <c r="FL67" s="111"/>
      <c r="FM67" s="111"/>
      <c r="FN67" s="111"/>
      <c r="FO67" s="111"/>
      <c r="FP67" s="111"/>
      <c r="FQ67" s="111"/>
      <c r="FR67" s="111"/>
      <c r="FS67" s="111"/>
      <c r="FT67" s="111"/>
      <c r="FU67" s="111"/>
      <c r="FV67" s="111"/>
      <c r="FW67" s="111"/>
      <c r="FX67" s="111"/>
      <c r="FY67" s="111"/>
      <c r="FZ67" s="111"/>
      <c r="GA67" s="111"/>
      <c r="GB67" s="111"/>
      <c r="GC67" s="111"/>
      <c r="GD67" s="111"/>
      <c r="GE67" s="111"/>
      <c r="GF67" s="111"/>
      <c r="GG67" s="111"/>
      <c r="GH67" s="111"/>
      <c r="GI67" s="111"/>
      <c r="GJ67" s="111"/>
      <c r="GK67" s="111"/>
      <c r="GL67" s="111"/>
      <c r="GM67" s="111"/>
      <c r="GN67" s="111"/>
      <c r="GO67" s="111"/>
      <c r="GP67" s="111"/>
      <c r="GQ67" s="111"/>
      <c r="GR67" s="111"/>
      <c r="GS67" s="111"/>
      <c r="GT67" s="111"/>
      <c r="GU67" s="111"/>
      <c r="GV67" s="111"/>
      <c r="GW67" s="111"/>
      <c r="GX67" s="111"/>
      <c r="GY67" s="111"/>
      <c r="GZ67" s="111"/>
      <c r="HA67" s="111"/>
      <c r="HB67" s="111"/>
      <c r="HC67" s="111"/>
      <c r="HD67" s="111"/>
      <c r="HE67" s="111"/>
      <c r="HF67" s="111"/>
      <c r="HG67" s="111"/>
      <c r="HH67" s="111"/>
      <c r="HI67" s="111"/>
      <c r="HJ67" s="111"/>
      <c r="HK67" s="111"/>
      <c r="HL67" s="111"/>
      <c r="HM67" s="111"/>
      <c r="HN67" s="111"/>
      <c r="HO67" s="111"/>
      <c r="HP67" s="111"/>
      <c r="HQ67" s="111"/>
      <c r="HR67" s="111"/>
      <c r="HS67" s="111"/>
      <c r="HT67" s="111"/>
      <c r="HU67" s="111"/>
      <c r="HV67" s="111"/>
      <c r="HW67" s="111"/>
      <c r="HX67" s="111"/>
      <c r="HY67" s="111"/>
      <c r="HZ67" s="111"/>
      <c r="IA67" s="111"/>
      <c r="IB67" s="111"/>
      <c r="IC67" s="111"/>
      <c r="ID67" s="111"/>
      <c r="IE67" s="111"/>
      <c r="IF67" s="111"/>
      <c r="IG67" s="111"/>
      <c r="IH67" s="111"/>
      <c r="II67" s="111"/>
      <c r="IJ67" s="111"/>
    </row>
    <row r="68" spans="1:244" s="142" customFormat="1" ht="48">
      <c r="A68" s="749">
        <v>2.1</v>
      </c>
      <c r="B68" s="750" t="s">
        <v>43</v>
      </c>
      <c r="C68" s="751" t="s">
        <v>64</v>
      </c>
      <c r="D68" s="749" t="s">
        <v>39</v>
      </c>
      <c r="E68" s="757">
        <f>+'1.เป้าหมาย'!B13</f>
        <v>6</v>
      </c>
      <c r="F68" s="758"/>
      <c r="G68" s="753">
        <f>+SUM(G69:G70,G75:G78)</f>
        <v>0</v>
      </c>
      <c r="H68" s="754">
        <f>IF(G68&lt;1,0,IF(G68&lt;2,1,IF(G68&lt;3,2,IF(G68&lt;5,3,IF(G68&lt;6,4,IF(G68=6,5))))))</f>
        <v>0</v>
      </c>
      <c r="I68" s="755" t="str">
        <f>IF(H68&lt;1.51,"ต้องปรับปรุงเร่งด่วน",IF(H68&lt;2.51,"ต้องปรับปรุง",IF(H68&lt;3.51,"พอใช้",IF(H68&lt;4.51,"ดี",IF(H68&gt;=4.51,"ดีมาก")))))</f>
        <v>ต้องปรับปรุงเร่งด่วน</v>
      </c>
      <c r="J68" s="757">
        <f>+'1.เป้าหมาย'!C13</f>
        <v>5</v>
      </c>
      <c r="K68" s="758"/>
      <c r="L68" s="753">
        <f>+SUM(L69:L70,L75:L78)</f>
        <v>0</v>
      </c>
      <c r="M68" s="753"/>
      <c r="N68" s="753"/>
      <c r="O68" s="753"/>
      <c r="P68" s="753"/>
      <c r="Q68" s="754">
        <f>IF(L68&lt;1,0,IF(L68&lt;2,1,IF(L68&lt;3,2,IF(L68&lt;5,3,IF(L68&lt;6,4,IF(L68=6,5))))))</f>
        <v>0</v>
      </c>
      <c r="R68" s="755" t="str">
        <f>IF(Q68&lt;1.51,"ต้องปรับปรุงเร่งด่วน",IF(Q68&lt;2.51,"ต้องปรับปรุง",IF(Q68&lt;3.51,"พอใช้",IF(Q68&lt;4.51,"ดี",IF(Q68&gt;=4.51,"ดีมาก")))))</f>
        <v>ต้องปรับปรุงเร่งด่วน</v>
      </c>
      <c r="S68" s="757">
        <f>+'1.เป้าหมาย'!D13</f>
        <v>6</v>
      </c>
      <c r="T68" s="755"/>
      <c r="U68" s="756">
        <f>+SUM(U69:U70,U75:U78)</f>
        <v>0</v>
      </c>
      <c r="V68" s="754">
        <f>IF(U68&lt;1,0,IF(U68&lt;2,1,IF(U68&lt;3,2,IF(U68&lt;5,3,IF(U68&lt;6,4,IF(U68=6,5))))))</f>
        <v>0</v>
      </c>
      <c r="W68" s="755" t="str">
        <f>IF(V68&lt;1.51,"ต้องปรับปรุงเร่งด่วน",IF(V68&lt;2.51,"ต้องปรับปรุง",IF(V68&lt;3.51,"พอใช้",IF(V68&lt;4.51,"ดี",IF(V68&gt;=4.51,"ดีมาก")))))</f>
        <v>ต้องปรับปรุงเร่งด่วน</v>
      </c>
      <c r="X68" s="757">
        <f>+'1.เป้าหมาย'!E13</f>
        <v>5</v>
      </c>
      <c r="Y68" s="758"/>
      <c r="Z68" s="753">
        <f>+SUM(Z69:Z70,Z75:Z78)</f>
        <v>0</v>
      </c>
      <c r="AA68" s="754">
        <f>IF(Z68&lt;1,0,IF(Z68&lt;2,1,IF(Z68&lt;3,2,IF(Z68&lt;5,3,IF(Z68&lt;6,4,IF(Z68=6,5))))))</f>
        <v>0</v>
      </c>
      <c r="AB68" s="755" t="str">
        <f>IF(AA68&lt;1.51,"ต้องปรับปรุงเร่งด่วน",IF(AA68&lt;2.51,"ต้องปรับปรุง",IF(AA68&lt;3.51,"พอใช้",IF(AA68&lt;4.51,"ดี",IF(AA68&gt;=4.51,"ดีมาก")))))</f>
        <v>ต้องปรับปรุงเร่งด่วน</v>
      </c>
      <c r="AC68" s="757">
        <f>+'1.เป้าหมาย'!F13</f>
        <v>6</v>
      </c>
      <c r="AD68" s="758"/>
      <c r="AE68" s="753">
        <f>+SUM(AE69:AE70,AE75:AE78)</f>
        <v>6</v>
      </c>
      <c r="AF68" s="754">
        <f>IF(AE68&lt;1,0,IF(AE68&lt;2,1,IF(AE68&lt;3,2,IF(AE68&lt;5,3,IF(AE68&lt;6,4,IF(AE68=6,5))))))</f>
        <v>5</v>
      </c>
      <c r="AG68" s="755" t="str">
        <f>IF(AF68&lt;1.51,"ต้องปรับปรุงเร่งด่วน",IF(AF68&lt;2.51,"ต้องปรับปรุง",IF(AF68&lt;3.51,"พอใช้",IF(AF68&lt;4.51,"ดี",IF(AF68&gt;=4.51,"ดีมาก")))))</f>
        <v>ดีมาก</v>
      </c>
      <c r="AH68" s="757">
        <f>+'1.เป้าหมาย'!G13</f>
        <v>6</v>
      </c>
      <c r="AI68" s="758"/>
      <c r="AJ68" s="753">
        <f>+SUM(AJ69:AJ70,AJ75:AJ78)</f>
        <v>0</v>
      </c>
      <c r="AK68" s="754">
        <f>IF(AJ68&lt;1,0,IF(AJ68&lt;2,1,IF(AJ68&lt;3,2,IF(AJ68&lt;5,3,IF(AJ68&lt;6,4,IF(AJ68=6,5))))))</f>
        <v>0</v>
      </c>
      <c r="AL68" s="755" t="str">
        <f>IF(AK68&lt;1.51,"ต้องปรับปรุงเร่งด่วน",IF(AK68&lt;2.51,"ต้องปรับปรุง",IF(AK68&lt;3.51,"พอใช้",IF(AK68&lt;4.51,"ดี",IF(AK68&gt;=4.51,"ดีมาก")))))</f>
        <v>ต้องปรับปรุงเร่งด่วน</v>
      </c>
      <c r="AM68" s="757">
        <f>+'1.เป้าหมาย'!H13</f>
        <v>6</v>
      </c>
      <c r="AN68" s="758"/>
      <c r="AO68" s="753">
        <f>+SUM(AO69:AO70,AO75:AO78)</f>
        <v>0</v>
      </c>
      <c r="AP68" s="754">
        <f>IF(AO68&lt;1,0,IF(AO68&lt;2,1,IF(AO68&lt;3,2,IF(AO68&lt;5,3,IF(AO68&lt;6,4,IF(AO68=6,5))))))</f>
        <v>0</v>
      </c>
      <c r="AQ68" s="755" t="str">
        <f>IF(AP68&lt;1.51,"ต้องปรับปรุงเร่งด่วน",IF(AP68&lt;2.51,"ต้องปรับปรุง",IF(AP68&lt;3.51,"พอใช้",IF(AP68&lt;4.51,"ดี",IF(AP68&gt;=4.51,"ดีมาก")))))</f>
        <v>ต้องปรับปรุงเร่งด่วน</v>
      </c>
      <c r="AR68" s="757">
        <f>+'1.เป้าหมาย'!I13</f>
        <v>6</v>
      </c>
      <c r="AS68" s="758"/>
      <c r="AT68" s="753">
        <f>+SUM(AT69:AT70,AT75:AT78)</f>
        <v>0</v>
      </c>
      <c r="AU68" s="754">
        <f>IF(AT68&lt;1,0,IF(AT68&lt;2,1,IF(AT68&lt;3,2,IF(AT68&lt;5,3,IF(AT68&lt;6,4,IF(AT68=6,5))))))</f>
        <v>0</v>
      </c>
      <c r="AV68" s="755" t="str">
        <f>IF(AU68&lt;1.51,"ต้องปรับปรุงเร่งด่วน",IF(AU68&lt;2.51,"ต้องปรับปรุง",IF(AU68&lt;3.51,"พอใช้",IF(AU68&lt;4.51,"ดี",IF(AU68&gt;=4.51,"ดีมาก")))))</f>
        <v>ต้องปรับปรุงเร่งด่วน</v>
      </c>
      <c r="AW68" s="757">
        <f>+'1.เป้าหมาย'!J13</f>
        <v>6</v>
      </c>
      <c r="AX68" s="758"/>
      <c r="AY68" s="753">
        <f>+SUM(AY69:AY70,AY75:AY78)</f>
        <v>0</v>
      </c>
      <c r="AZ68" s="754">
        <f>IF(AY68&lt;1,0,IF(AY68&lt;2,1,IF(AY68&lt;3,2,IF(AY68&lt;5,3,IF(AY68&lt;6,4,IF(AY68=6,5))))))</f>
        <v>0</v>
      </c>
      <c r="BA68" s="755" t="str">
        <f>IF(AZ68&lt;1.51,"ต้องปรับปรุงเร่งด่วน",IF(AZ68&lt;2.51,"ต้องปรับปรุง",IF(AZ68&lt;3.51,"พอใช้",IF(AZ68&lt;4.51,"ดี",IF(AZ68&gt;=4.51,"ดีมาก")))))</f>
        <v>ต้องปรับปรุงเร่งด่วน</v>
      </c>
      <c r="BB68" s="757">
        <f>+'1.เป้าหมาย'!K13</f>
        <v>6</v>
      </c>
      <c r="BC68" s="758"/>
      <c r="BD68" s="753">
        <f>+SUM(BD69:BD70,BD75:BD78)</f>
        <v>0</v>
      </c>
      <c r="BE68" s="754">
        <f>IF(BD68&lt;1,0,IF(BD68&lt;2,1,IF(BD68&lt;3,2,IF(BD68&lt;5,3,IF(BD68&lt;6,4,IF(BD68=6,5))))))</f>
        <v>0</v>
      </c>
      <c r="BF68" s="755" t="str">
        <f>IF(BE68&lt;1.51,"ต้องปรับปรุงเร่งด่วน",IF(BE68&lt;2.51,"ต้องปรับปรุง",IF(BE68&lt;3.51,"พอใช้",IF(BE68&lt;4.51,"ดี",IF(BE68&gt;=4.51,"ดีมาก")))))</f>
        <v>ต้องปรับปรุงเร่งด่วน</v>
      </c>
      <c r="BG68" s="757">
        <f>+'1.เป้าหมาย'!L13</f>
        <v>5</v>
      </c>
      <c r="BH68" s="758"/>
      <c r="BI68" s="753">
        <f>+SUM(BI69:BI70,BI75:BI78)</f>
        <v>0</v>
      </c>
      <c r="BJ68" s="754">
        <f>IF(BI68&lt;1,0,IF(BI68&lt;2,1,IF(BI68&lt;3,2,IF(BI68&lt;5,3,IF(BI68&lt;6,4,IF(BI68=6,5))))))</f>
        <v>0</v>
      </c>
      <c r="BK68" s="755" t="str">
        <f>IF(BJ68&lt;1.51,"ต้องปรับปรุงเร่งด่วน",IF(BJ68&lt;2.51,"ต้องปรับปรุง",IF(BJ68&lt;3.51,"พอใช้",IF(BJ68&lt;4.51,"ดี",IF(BJ68&gt;=4.51,"ดีมาก")))))</f>
        <v>ต้องปรับปรุงเร่งด่วน</v>
      </c>
      <c r="BL68" s="549"/>
      <c r="BM68" s="549"/>
      <c r="BN68" s="549"/>
      <c r="BO68" s="549"/>
      <c r="BP68" s="549"/>
      <c r="BQ68" s="549"/>
      <c r="BR68" s="549"/>
      <c r="BS68" s="549"/>
      <c r="BT68" s="549"/>
      <c r="BU68" s="549"/>
      <c r="BV68" s="549"/>
      <c r="BW68" s="549"/>
      <c r="BX68" s="549"/>
      <c r="BY68" s="549"/>
      <c r="BZ68" s="549"/>
      <c r="CA68" s="549"/>
      <c r="CB68" s="549"/>
      <c r="CC68" s="549"/>
      <c r="CD68" s="549"/>
      <c r="CE68" s="549"/>
      <c r="CF68" s="549"/>
      <c r="CG68" s="549"/>
      <c r="CH68" s="549"/>
      <c r="CI68" s="549"/>
      <c r="CJ68" s="549"/>
      <c r="CK68" s="549"/>
      <c r="CL68" s="549"/>
      <c r="CM68" s="549"/>
      <c r="CN68" s="549"/>
      <c r="CO68" s="549"/>
      <c r="CP68" s="549"/>
      <c r="CQ68" s="549"/>
      <c r="CR68" s="549"/>
      <c r="CS68" s="549"/>
      <c r="CT68" s="549"/>
      <c r="CU68" s="549"/>
      <c r="CV68" s="549"/>
      <c r="CW68" s="549"/>
      <c r="CX68" s="549"/>
      <c r="CY68" s="549"/>
      <c r="CZ68" s="549"/>
      <c r="DA68" s="549"/>
      <c r="DB68" s="549"/>
      <c r="DC68" s="549"/>
      <c r="DD68" s="549"/>
      <c r="DE68" s="549"/>
      <c r="DF68" s="549"/>
      <c r="DG68" s="549"/>
      <c r="DH68" s="549"/>
      <c r="DI68" s="549"/>
      <c r="DJ68" s="549"/>
      <c r="DK68" s="549"/>
      <c r="DL68" s="549"/>
      <c r="DM68" s="549"/>
      <c r="DN68" s="549"/>
      <c r="DO68" s="549"/>
      <c r="DP68" s="549"/>
      <c r="DQ68" s="549"/>
      <c r="DR68" s="549"/>
      <c r="DS68" s="549"/>
      <c r="DT68" s="549"/>
      <c r="DU68" s="549"/>
      <c r="DV68" s="549"/>
      <c r="DW68" s="549"/>
      <c r="DX68" s="549"/>
      <c r="DY68" s="549"/>
      <c r="DZ68" s="549"/>
      <c r="EA68" s="549"/>
      <c r="EB68" s="549"/>
      <c r="EC68" s="549"/>
      <c r="ED68" s="549"/>
      <c r="EE68" s="549"/>
      <c r="EF68" s="549"/>
      <c r="EG68" s="549"/>
      <c r="EH68" s="549"/>
      <c r="EI68" s="549"/>
      <c r="EJ68" s="549"/>
      <c r="EK68" s="549"/>
      <c r="EL68" s="549"/>
      <c r="EM68" s="549"/>
      <c r="EN68" s="549"/>
      <c r="EO68" s="549"/>
      <c r="EP68" s="549"/>
      <c r="EQ68" s="549"/>
      <c r="ER68" s="549"/>
      <c r="ES68" s="549"/>
      <c r="ET68" s="549"/>
      <c r="EU68" s="549"/>
      <c r="EV68" s="549"/>
      <c r="EW68" s="549"/>
      <c r="EX68" s="549"/>
      <c r="EY68" s="549"/>
      <c r="EZ68" s="549"/>
      <c r="FA68" s="549"/>
      <c r="FB68" s="549"/>
      <c r="FC68" s="549"/>
      <c r="FD68" s="549"/>
      <c r="FE68" s="549"/>
      <c r="FF68" s="549"/>
      <c r="FG68" s="549"/>
      <c r="FH68" s="549"/>
      <c r="FI68" s="549"/>
      <c r="FJ68" s="549"/>
      <c r="FK68" s="549"/>
      <c r="FL68" s="549"/>
      <c r="FM68" s="549"/>
      <c r="FN68" s="549"/>
      <c r="FO68" s="549"/>
      <c r="FP68" s="549"/>
      <c r="FQ68" s="549"/>
      <c r="FR68" s="549"/>
      <c r="FS68" s="549"/>
      <c r="FT68" s="549"/>
      <c r="FU68" s="549"/>
      <c r="FV68" s="549"/>
      <c r="FW68" s="549"/>
      <c r="FX68" s="549"/>
      <c r="FY68" s="549"/>
      <c r="FZ68" s="549"/>
      <c r="GA68" s="549"/>
      <c r="GB68" s="549"/>
      <c r="GC68" s="549"/>
      <c r="GD68" s="549"/>
      <c r="GE68" s="549"/>
      <c r="GF68" s="549"/>
      <c r="GG68" s="549"/>
      <c r="GH68" s="549"/>
      <c r="GI68" s="549"/>
      <c r="GJ68" s="549"/>
      <c r="GK68" s="549"/>
      <c r="GL68" s="549"/>
      <c r="GM68" s="549"/>
      <c r="GN68" s="549"/>
      <c r="GO68" s="549"/>
      <c r="GP68" s="549"/>
      <c r="GQ68" s="549"/>
      <c r="GR68" s="549"/>
      <c r="GS68" s="549"/>
      <c r="GT68" s="549"/>
      <c r="GU68" s="549"/>
      <c r="GV68" s="549"/>
      <c r="GW68" s="549"/>
      <c r="GX68" s="549"/>
      <c r="GY68" s="549"/>
      <c r="GZ68" s="549"/>
      <c r="HA68" s="549"/>
      <c r="HB68" s="549"/>
      <c r="HC68" s="549"/>
      <c r="HD68" s="549"/>
      <c r="HE68" s="549"/>
      <c r="HF68" s="549"/>
      <c r="HG68" s="549"/>
      <c r="HH68" s="549"/>
      <c r="HI68" s="549"/>
      <c r="HJ68" s="549"/>
      <c r="HK68" s="549"/>
      <c r="HL68" s="549"/>
      <c r="HM68" s="549"/>
      <c r="HN68" s="549"/>
      <c r="HO68" s="549"/>
      <c r="HP68" s="549"/>
      <c r="HQ68" s="549"/>
      <c r="HR68" s="549"/>
      <c r="HS68" s="549"/>
      <c r="HT68" s="549"/>
      <c r="HU68" s="549"/>
      <c r="HV68" s="549"/>
      <c r="HW68" s="549"/>
      <c r="HX68" s="549"/>
      <c r="HY68" s="549"/>
      <c r="HZ68" s="549"/>
      <c r="IA68" s="549"/>
      <c r="IB68" s="549"/>
      <c r="IC68" s="549"/>
      <c r="ID68" s="549"/>
      <c r="IE68" s="549"/>
      <c r="IF68" s="549"/>
      <c r="IG68" s="549"/>
      <c r="IH68" s="549"/>
      <c r="II68" s="549"/>
      <c r="IJ68" s="549"/>
    </row>
    <row r="69" spans="1:244" s="115" customFormat="1" ht="72">
      <c r="A69" s="570"/>
      <c r="B69" s="132" t="s">
        <v>395</v>
      </c>
      <c r="C69" s="631"/>
      <c r="D69" s="572"/>
      <c r="E69" s="646"/>
      <c r="F69" s="637"/>
      <c r="G69" s="621"/>
      <c r="H69" s="585"/>
      <c r="I69" s="585"/>
      <c r="J69" s="585"/>
      <c r="K69" s="637"/>
      <c r="L69" s="621"/>
      <c r="M69" s="624"/>
      <c r="N69" s="624"/>
      <c r="O69" s="624"/>
      <c r="P69" s="624"/>
      <c r="Q69" s="585"/>
      <c r="R69" s="585"/>
      <c r="S69" s="585"/>
      <c r="T69" s="637"/>
      <c r="U69" s="621"/>
      <c r="V69" s="585"/>
      <c r="W69" s="585"/>
      <c r="X69" s="585"/>
      <c r="Y69" s="637"/>
      <c r="Z69" s="621"/>
      <c r="AA69" s="585"/>
      <c r="AB69" s="585"/>
      <c r="AC69" s="585"/>
      <c r="AD69" s="637"/>
      <c r="AE69" s="621">
        <v>1</v>
      </c>
      <c r="AF69" s="585"/>
      <c r="AG69" s="585"/>
      <c r="AH69" s="585"/>
      <c r="AI69" s="637"/>
      <c r="AJ69" s="621"/>
      <c r="AK69" s="585"/>
      <c r="AL69" s="585"/>
      <c r="AM69" s="585"/>
      <c r="AN69" s="637"/>
      <c r="AO69" s="621"/>
      <c r="AP69" s="585"/>
      <c r="AQ69" s="585"/>
      <c r="AR69" s="585"/>
      <c r="AS69" s="637"/>
      <c r="AT69" s="621"/>
      <c r="AU69" s="585"/>
      <c r="AV69" s="585"/>
      <c r="AW69" s="585"/>
      <c r="AX69" s="637"/>
      <c r="AY69" s="621"/>
      <c r="AZ69" s="585"/>
      <c r="BA69" s="585"/>
      <c r="BB69" s="585"/>
      <c r="BC69" s="637"/>
      <c r="BD69" s="621"/>
      <c r="BE69" s="585"/>
      <c r="BF69" s="585"/>
      <c r="BG69" s="585"/>
      <c r="BH69" s="637"/>
      <c r="BI69" s="621"/>
      <c r="BJ69" s="585"/>
      <c r="BK69" s="585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  <c r="DP69" s="111"/>
      <c r="DQ69" s="111"/>
      <c r="DR69" s="111"/>
      <c r="DS69" s="111"/>
      <c r="DT69" s="111"/>
      <c r="DU69" s="111"/>
      <c r="DV69" s="111"/>
      <c r="DW69" s="111"/>
      <c r="DX69" s="111"/>
      <c r="DY69" s="111"/>
      <c r="DZ69" s="111"/>
      <c r="EA69" s="111"/>
      <c r="EB69" s="111"/>
      <c r="EC69" s="111"/>
      <c r="ED69" s="111"/>
      <c r="EE69" s="111"/>
      <c r="EF69" s="111"/>
      <c r="EG69" s="111"/>
      <c r="EH69" s="111"/>
      <c r="EI69" s="111"/>
      <c r="EJ69" s="111"/>
      <c r="EK69" s="111"/>
      <c r="EL69" s="111"/>
      <c r="EM69" s="111"/>
      <c r="EN69" s="111"/>
      <c r="EO69" s="111"/>
      <c r="EP69" s="111"/>
      <c r="EQ69" s="111"/>
      <c r="ER69" s="111"/>
      <c r="ES69" s="111"/>
      <c r="ET69" s="111"/>
      <c r="EU69" s="111"/>
      <c r="EV69" s="111"/>
      <c r="EW69" s="111"/>
      <c r="EX69" s="111"/>
      <c r="EY69" s="111"/>
      <c r="EZ69" s="111"/>
      <c r="FA69" s="111"/>
      <c r="FB69" s="111"/>
      <c r="FC69" s="111"/>
      <c r="FD69" s="111"/>
      <c r="FE69" s="111"/>
      <c r="FF69" s="111"/>
      <c r="FG69" s="111"/>
      <c r="FH69" s="111"/>
      <c r="FI69" s="111"/>
      <c r="FJ69" s="111"/>
      <c r="FK69" s="111"/>
      <c r="FL69" s="111"/>
      <c r="FM69" s="111"/>
      <c r="FN69" s="111"/>
      <c r="FO69" s="111"/>
      <c r="FP69" s="111"/>
      <c r="FQ69" s="111"/>
      <c r="FR69" s="111"/>
      <c r="FS69" s="111"/>
      <c r="FT69" s="111"/>
      <c r="FU69" s="111"/>
      <c r="FV69" s="111"/>
      <c r="FW69" s="111"/>
      <c r="FX69" s="111"/>
      <c r="FY69" s="111"/>
      <c r="FZ69" s="111"/>
      <c r="GA69" s="111"/>
      <c r="GB69" s="111"/>
      <c r="GC69" s="111"/>
      <c r="GD69" s="111"/>
      <c r="GE69" s="111"/>
      <c r="GF69" s="111"/>
      <c r="GG69" s="111"/>
      <c r="GH69" s="111"/>
      <c r="GI69" s="111"/>
      <c r="GJ69" s="111"/>
      <c r="GK69" s="111"/>
      <c r="GL69" s="111"/>
      <c r="GM69" s="111"/>
      <c r="GN69" s="111"/>
      <c r="GO69" s="111"/>
      <c r="GP69" s="111"/>
      <c r="GQ69" s="111"/>
      <c r="GR69" s="111"/>
      <c r="GS69" s="111"/>
      <c r="GT69" s="111"/>
      <c r="GU69" s="111"/>
      <c r="GV69" s="111"/>
      <c r="GW69" s="111"/>
      <c r="GX69" s="111"/>
      <c r="GY69" s="111"/>
      <c r="GZ69" s="111"/>
      <c r="HA69" s="111"/>
      <c r="HB69" s="111"/>
      <c r="HC69" s="111"/>
      <c r="HD69" s="111"/>
      <c r="HE69" s="111"/>
      <c r="HF69" s="111"/>
      <c r="HG69" s="111"/>
      <c r="HH69" s="111"/>
      <c r="HI69" s="111"/>
      <c r="HJ69" s="111"/>
      <c r="HK69" s="111"/>
      <c r="HL69" s="111"/>
      <c r="HM69" s="111"/>
      <c r="HN69" s="111"/>
      <c r="HO69" s="111"/>
      <c r="HP69" s="111"/>
      <c r="HQ69" s="111"/>
      <c r="HR69" s="111"/>
      <c r="HS69" s="111"/>
      <c r="HT69" s="111"/>
      <c r="HU69" s="111"/>
      <c r="HV69" s="111"/>
      <c r="HW69" s="111"/>
      <c r="HX69" s="111"/>
      <c r="HY69" s="111"/>
      <c r="HZ69" s="111"/>
      <c r="IA69" s="111"/>
      <c r="IB69" s="111"/>
      <c r="IC69" s="111"/>
      <c r="ID69" s="111"/>
      <c r="IE69" s="111"/>
      <c r="IF69" s="111"/>
      <c r="IG69" s="111"/>
      <c r="IH69" s="111"/>
      <c r="II69" s="111"/>
      <c r="IJ69" s="111"/>
    </row>
    <row r="70" spans="1:244" s="115" customFormat="1" ht="48">
      <c r="A70" s="570"/>
      <c r="B70" s="132" t="s">
        <v>174</v>
      </c>
      <c r="C70" s="631"/>
      <c r="D70" s="572"/>
      <c r="E70" s="646"/>
      <c r="F70" s="640">
        <f>+SUM(G71:G74)</f>
        <v>0</v>
      </c>
      <c r="G70" s="641">
        <f>IF(F70&lt;4,0,IF(F70&gt;=4,1))</f>
        <v>0</v>
      </c>
      <c r="H70" s="585"/>
      <c r="I70" s="585"/>
      <c r="J70" s="585"/>
      <c r="K70" s="640">
        <f>+SUM(L71:L74)</f>
        <v>0</v>
      </c>
      <c r="L70" s="641">
        <f>IF(K70&lt;4,0,IF(K70&gt;=4,1))</f>
        <v>0</v>
      </c>
      <c r="M70" s="647"/>
      <c r="N70" s="647"/>
      <c r="O70" s="647"/>
      <c r="P70" s="647"/>
      <c r="Q70" s="585"/>
      <c r="R70" s="585"/>
      <c r="S70" s="585"/>
      <c r="T70" s="640">
        <f>+SUM(U71:U74)</f>
        <v>0</v>
      </c>
      <c r="U70" s="641">
        <f>IF(T70&lt;4,0,IF(T70&gt;=4,1))</f>
        <v>0</v>
      </c>
      <c r="V70" s="585"/>
      <c r="W70" s="585"/>
      <c r="X70" s="585"/>
      <c r="Y70" s="640">
        <f>+SUM(Z71:Z74)</f>
        <v>0</v>
      </c>
      <c r="Z70" s="641">
        <f>IF(Y70&lt;4,0,IF(Y70&gt;=4,1))</f>
        <v>0</v>
      </c>
      <c r="AA70" s="585"/>
      <c r="AB70" s="585"/>
      <c r="AC70" s="585"/>
      <c r="AD70" s="640">
        <f>+SUM(AE71:AE74)</f>
        <v>4</v>
      </c>
      <c r="AE70" s="641">
        <f>IF(AD70&lt;4,0,IF(AD70&gt;=4,1))</f>
        <v>1</v>
      </c>
      <c r="AF70" s="585"/>
      <c r="AG70" s="585"/>
      <c r="AH70" s="585"/>
      <c r="AI70" s="640">
        <f>+SUM(AJ71:AJ74)</f>
        <v>0</v>
      </c>
      <c r="AJ70" s="641">
        <f>IF(AI70&lt;4,0,IF(AI70&gt;=4,1))</f>
        <v>0</v>
      </c>
      <c r="AK70" s="585"/>
      <c r="AL70" s="585"/>
      <c r="AM70" s="585"/>
      <c r="AN70" s="640">
        <f>+SUM(AO71:AO74)</f>
        <v>0</v>
      </c>
      <c r="AO70" s="641">
        <f>IF(AN70&lt;4,0,IF(AN70&gt;=4,1))</f>
        <v>0</v>
      </c>
      <c r="AP70" s="585"/>
      <c r="AQ70" s="585"/>
      <c r="AR70" s="585"/>
      <c r="AS70" s="640">
        <f>+SUM(AT71:AT74)</f>
        <v>0</v>
      </c>
      <c r="AT70" s="641">
        <f>IF(AS70&lt;4,0,IF(AS70&gt;=4,1))</f>
        <v>0</v>
      </c>
      <c r="AU70" s="585"/>
      <c r="AV70" s="585"/>
      <c r="AW70" s="585"/>
      <c r="AX70" s="640">
        <f>+SUM(AY71:AY74)</f>
        <v>0</v>
      </c>
      <c r="AY70" s="641">
        <f>IF(AX70&lt;4,0,IF(AX70&gt;=4,1))</f>
        <v>0</v>
      </c>
      <c r="AZ70" s="585"/>
      <c r="BA70" s="585"/>
      <c r="BB70" s="585"/>
      <c r="BC70" s="640">
        <f>+SUM(BD71:BD74)</f>
        <v>0</v>
      </c>
      <c r="BD70" s="641">
        <f>IF(BC70&lt;4,0,IF(BC70&gt;=4,1))</f>
        <v>0</v>
      </c>
      <c r="BE70" s="585"/>
      <c r="BF70" s="585"/>
      <c r="BG70" s="585"/>
      <c r="BH70" s="640">
        <f>+SUM(BI71:BI74)</f>
        <v>0</v>
      </c>
      <c r="BI70" s="641">
        <f>IF(BH70&lt;4,0,IF(BH70&gt;=4,1))</f>
        <v>0</v>
      </c>
      <c r="BJ70" s="585"/>
      <c r="BK70" s="585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  <c r="DR70" s="111"/>
      <c r="DS70" s="111"/>
      <c r="DT70" s="111"/>
      <c r="DU70" s="111"/>
      <c r="DV70" s="111"/>
      <c r="DW70" s="111"/>
      <c r="DX70" s="111"/>
      <c r="DY70" s="111"/>
      <c r="DZ70" s="111"/>
      <c r="EA70" s="111"/>
      <c r="EB70" s="111"/>
      <c r="EC70" s="111"/>
      <c r="ED70" s="111"/>
      <c r="EE70" s="111"/>
      <c r="EF70" s="111"/>
      <c r="EG70" s="111"/>
      <c r="EH70" s="111"/>
      <c r="EI70" s="111"/>
      <c r="EJ70" s="111"/>
      <c r="EK70" s="111"/>
      <c r="EL70" s="111"/>
      <c r="EM70" s="111"/>
      <c r="EN70" s="111"/>
      <c r="EO70" s="111"/>
      <c r="EP70" s="111"/>
      <c r="EQ70" s="111"/>
      <c r="ER70" s="111"/>
      <c r="ES70" s="111"/>
      <c r="ET70" s="111"/>
      <c r="EU70" s="111"/>
      <c r="EV70" s="111"/>
      <c r="EW70" s="111"/>
      <c r="EX70" s="111"/>
      <c r="EY70" s="111"/>
      <c r="EZ70" s="111"/>
      <c r="FA70" s="111"/>
      <c r="FB70" s="111"/>
      <c r="FC70" s="111"/>
      <c r="FD70" s="111"/>
      <c r="FE70" s="111"/>
      <c r="FF70" s="111"/>
      <c r="FG70" s="111"/>
      <c r="FH70" s="111"/>
      <c r="FI70" s="111"/>
      <c r="FJ70" s="111"/>
      <c r="FK70" s="111"/>
      <c r="FL70" s="111"/>
      <c r="FM70" s="111"/>
      <c r="FN70" s="111"/>
      <c r="FO70" s="111"/>
      <c r="FP70" s="111"/>
      <c r="FQ70" s="111"/>
      <c r="FR70" s="111"/>
      <c r="FS70" s="111"/>
      <c r="FT70" s="111"/>
      <c r="FU70" s="111"/>
      <c r="FV70" s="111"/>
      <c r="FW70" s="111"/>
      <c r="FX70" s="111"/>
      <c r="FY70" s="111"/>
      <c r="FZ70" s="111"/>
      <c r="GA70" s="111"/>
      <c r="GB70" s="111"/>
      <c r="GC70" s="111"/>
      <c r="GD70" s="111"/>
      <c r="GE70" s="111"/>
      <c r="GF70" s="111"/>
      <c r="GG70" s="111"/>
      <c r="GH70" s="111"/>
      <c r="GI70" s="111"/>
      <c r="GJ70" s="111"/>
      <c r="GK70" s="111"/>
      <c r="GL70" s="111"/>
      <c r="GM70" s="111"/>
      <c r="GN70" s="111"/>
      <c r="GO70" s="111"/>
      <c r="GP70" s="111"/>
      <c r="GQ70" s="111"/>
      <c r="GR70" s="111"/>
      <c r="GS70" s="111"/>
      <c r="GT70" s="111"/>
      <c r="GU70" s="111"/>
      <c r="GV70" s="111"/>
      <c r="GW70" s="111"/>
      <c r="GX70" s="111"/>
      <c r="GY70" s="111"/>
      <c r="GZ70" s="111"/>
      <c r="HA70" s="111"/>
      <c r="HB70" s="111"/>
      <c r="HC70" s="111"/>
      <c r="HD70" s="111"/>
      <c r="HE70" s="111"/>
      <c r="HF70" s="111"/>
      <c r="HG70" s="111"/>
      <c r="HH70" s="111"/>
      <c r="HI70" s="111"/>
      <c r="HJ70" s="111"/>
      <c r="HK70" s="111"/>
      <c r="HL70" s="111"/>
      <c r="HM70" s="111"/>
      <c r="HN70" s="111"/>
      <c r="HO70" s="111"/>
      <c r="HP70" s="111"/>
      <c r="HQ70" s="111"/>
      <c r="HR70" s="111"/>
      <c r="HS70" s="111"/>
      <c r="HT70" s="111"/>
      <c r="HU70" s="111"/>
      <c r="HV70" s="111"/>
      <c r="HW70" s="111"/>
      <c r="HX70" s="111"/>
      <c r="HY70" s="111"/>
      <c r="HZ70" s="111"/>
      <c r="IA70" s="111"/>
      <c r="IB70" s="111"/>
      <c r="IC70" s="111"/>
      <c r="ID70" s="111"/>
      <c r="IE70" s="111"/>
      <c r="IF70" s="111"/>
      <c r="IG70" s="111"/>
      <c r="IH70" s="111"/>
      <c r="II70" s="111"/>
      <c r="IJ70" s="111"/>
    </row>
    <row r="71" spans="1:244" s="115" customFormat="1" ht="65.25">
      <c r="A71" s="570"/>
      <c r="B71" s="759" t="s">
        <v>397</v>
      </c>
      <c r="C71" s="631"/>
      <c r="D71" s="572"/>
      <c r="E71" s="646"/>
      <c r="F71" s="637"/>
      <c r="G71" s="643"/>
      <c r="H71" s="585"/>
      <c r="I71" s="585"/>
      <c r="J71" s="585"/>
      <c r="K71" s="637"/>
      <c r="L71" s="643"/>
      <c r="M71" s="647"/>
      <c r="N71" s="647"/>
      <c r="O71" s="647"/>
      <c r="P71" s="647"/>
      <c r="Q71" s="585"/>
      <c r="R71" s="585"/>
      <c r="S71" s="585"/>
      <c r="T71" s="637"/>
      <c r="U71" s="643"/>
      <c r="V71" s="585"/>
      <c r="W71" s="585"/>
      <c r="X71" s="585"/>
      <c r="Y71" s="637"/>
      <c r="Z71" s="643"/>
      <c r="AA71" s="585"/>
      <c r="AB71" s="585"/>
      <c r="AC71" s="585"/>
      <c r="AD71" s="637"/>
      <c r="AE71" s="643">
        <v>1</v>
      </c>
      <c r="AF71" s="585"/>
      <c r="AG71" s="585"/>
      <c r="AH71" s="585"/>
      <c r="AI71" s="637"/>
      <c r="AJ71" s="643"/>
      <c r="AK71" s="585"/>
      <c r="AL71" s="585"/>
      <c r="AM71" s="585"/>
      <c r="AN71" s="637"/>
      <c r="AO71" s="643"/>
      <c r="AP71" s="585"/>
      <c r="AQ71" s="585"/>
      <c r="AR71" s="585"/>
      <c r="AS71" s="637"/>
      <c r="AT71" s="643"/>
      <c r="AU71" s="585"/>
      <c r="AV71" s="585"/>
      <c r="AW71" s="585"/>
      <c r="AX71" s="637"/>
      <c r="AY71" s="643"/>
      <c r="AZ71" s="585"/>
      <c r="BA71" s="585"/>
      <c r="BB71" s="585"/>
      <c r="BC71" s="637"/>
      <c r="BD71" s="643"/>
      <c r="BE71" s="585"/>
      <c r="BF71" s="585"/>
      <c r="BG71" s="585"/>
      <c r="BH71" s="637"/>
      <c r="BI71" s="643"/>
      <c r="BJ71" s="585"/>
      <c r="BK71" s="585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Q71" s="111"/>
      <c r="DR71" s="111"/>
      <c r="DS71" s="111"/>
      <c r="DT71" s="111"/>
      <c r="DU71" s="111"/>
      <c r="DV71" s="111"/>
      <c r="DW71" s="111"/>
      <c r="DX71" s="111"/>
      <c r="DY71" s="111"/>
      <c r="DZ71" s="111"/>
      <c r="EA71" s="111"/>
      <c r="EB71" s="111"/>
      <c r="EC71" s="111"/>
      <c r="ED71" s="111"/>
      <c r="EE71" s="111"/>
      <c r="EF71" s="111"/>
      <c r="EG71" s="111"/>
      <c r="EH71" s="111"/>
      <c r="EI71" s="111"/>
      <c r="EJ71" s="111"/>
      <c r="EK71" s="111"/>
      <c r="EL71" s="111"/>
      <c r="EM71" s="111"/>
      <c r="EN71" s="111"/>
      <c r="EO71" s="111"/>
      <c r="EP71" s="111"/>
      <c r="EQ71" s="111"/>
      <c r="ER71" s="111"/>
      <c r="ES71" s="111"/>
      <c r="ET71" s="111"/>
      <c r="EU71" s="111"/>
      <c r="EV71" s="111"/>
      <c r="EW71" s="111"/>
      <c r="EX71" s="111"/>
      <c r="EY71" s="111"/>
      <c r="EZ71" s="111"/>
      <c r="FA71" s="111"/>
      <c r="FB71" s="111"/>
      <c r="FC71" s="111"/>
      <c r="FD71" s="111"/>
      <c r="FE71" s="111"/>
      <c r="FF71" s="111"/>
      <c r="FG71" s="111"/>
      <c r="FH71" s="111"/>
      <c r="FI71" s="111"/>
      <c r="FJ71" s="111"/>
      <c r="FK71" s="111"/>
      <c r="FL71" s="111"/>
      <c r="FM71" s="111"/>
      <c r="FN71" s="111"/>
      <c r="FO71" s="111"/>
      <c r="FP71" s="111"/>
      <c r="FQ71" s="111"/>
      <c r="FR71" s="111"/>
      <c r="FS71" s="111"/>
      <c r="FT71" s="111"/>
      <c r="FU71" s="111"/>
      <c r="FV71" s="111"/>
      <c r="FW71" s="111"/>
      <c r="FX71" s="111"/>
      <c r="FY71" s="111"/>
      <c r="FZ71" s="111"/>
      <c r="GA71" s="111"/>
      <c r="GB71" s="111"/>
      <c r="GC71" s="111"/>
      <c r="GD71" s="111"/>
      <c r="GE71" s="111"/>
      <c r="GF71" s="111"/>
      <c r="GG71" s="111"/>
      <c r="GH71" s="111"/>
      <c r="GI71" s="111"/>
      <c r="GJ71" s="111"/>
      <c r="GK71" s="111"/>
      <c r="GL71" s="111"/>
      <c r="GM71" s="111"/>
      <c r="GN71" s="111"/>
      <c r="GO71" s="111"/>
      <c r="GP71" s="111"/>
      <c r="GQ71" s="111"/>
      <c r="GR71" s="111"/>
      <c r="GS71" s="111"/>
      <c r="GT71" s="111"/>
      <c r="GU71" s="111"/>
      <c r="GV71" s="111"/>
      <c r="GW71" s="111"/>
      <c r="GX71" s="111"/>
      <c r="GY71" s="111"/>
      <c r="GZ71" s="111"/>
      <c r="HA71" s="111"/>
      <c r="HB71" s="111"/>
      <c r="HC71" s="111"/>
      <c r="HD71" s="111"/>
      <c r="HE71" s="111"/>
      <c r="HF71" s="111"/>
      <c r="HG71" s="111"/>
      <c r="HH71" s="111"/>
      <c r="HI71" s="111"/>
      <c r="HJ71" s="111"/>
      <c r="HK71" s="111"/>
      <c r="HL71" s="111"/>
      <c r="HM71" s="111"/>
      <c r="HN71" s="111"/>
      <c r="HO71" s="111"/>
      <c r="HP71" s="111"/>
      <c r="HQ71" s="111"/>
      <c r="HR71" s="111"/>
      <c r="HS71" s="111"/>
      <c r="HT71" s="111"/>
      <c r="HU71" s="111"/>
      <c r="HV71" s="111"/>
      <c r="HW71" s="111"/>
      <c r="HX71" s="111"/>
      <c r="HY71" s="111"/>
      <c r="HZ71" s="111"/>
      <c r="IA71" s="111"/>
      <c r="IB71" s="111"/>
      <c r="IC71" s="111"/>
      <c r="ID71" s="111"/>
      <c r="IE71" s="111"/>
      <c r="IF71" s="111"/>
      <c r="IG71" s="111"/>
      <c r="IH71" s="111"/>
      <c r="II71" s="111"/>
      <c r="IJ71" s="111"/>
    </row>
    <row r="72" spans="1:244" s="115" customFormat="1" ht="43.5">
      <c r="A72" s="570"/>
      <c r="B72" s="759" t="s">
        <v>398</v>
      </c>
      <c r="C72" s="631"/>
      <c r="D72" s="572"/>
      <c r="E72" s="646"/>
      <c r="F72" s="637"/>
      <c r="G72" s="643"/>
      <c r="H72" s="585"/>
      <c r="I72" s="585"/>
      <c r="J72" s="585"/>
      <c r="K72" s="637"/>
      <c r="L72" s="643"/>
      <c r="M72" s="647"/>
      <c r="N72" s="647"/>
      <c r="O72" s="647"/>
      <c r="P72" s="647"/>
      <c r="Q72" s="585"/>
      <c r="R72" s="585"/>
      <c r="S72" s="585"/>
      <c r="T72" s="637"/>
      <c r="U72" s="643"/>
      <c r="V72" s="585"/>
      <c r="W72" s="585"/>
      <c r="X72" s="585"/>
      <c r="Y72" s="637"/>
      <c r="Z72" s="643"/>
      <c r="AA72" s="585"/>
      <c r="AB72" s="585"/>
      <c r="AC72" s="585"/>
      <c r="AD72" s="637"/>
      <c r="AE72" s="643">
        <v>1</v>
      </c>
      <c r="AF72" s="585"/>
      <c r="AG72" s="585"/>
      <c r="AH72" s="585"/>
      <c r="AI72" s="637"/>
      <c r="AJ72" s="643"/>
      <c r="AK72" s="585"/>
      <c r="AL72" s="585"/>
      <c r="AM72" s="585"/>
      <c r="AN72" s="637"/>
      <c r="AO72" s="643"/>
      <c r="AP72" s="585"/>
      <c r="AQ72" s="585"/>
      <c r="AR72" s="585"/>
      <c r="AS72" s="637"/>
      <c r="AT72" s="643"/>
      <c r="AU72" s="585"/>
      <c r="AV72" s="585"/>
      <c r="AW72" s="585"/>
      <c r="AX72" s="637"/>
      <c r="AY72" s="643"/>
      <c r="AZ72" s="585"/>
      <c r="BA72" s="585"/>
      <c r="BB72" s="585"/>
      <c r="BC72" s="637"/>
      <c r="BD72" s="643"/>
      <c r="BE72" s="585"/>
      <c r="BF72" s="585"/>
      <c r="BG72" s="585"/>
      <c r="BH72" s="637"/>
      <c r="BI72" s="643"/>
      <c r="BJ72" s="585"/>
      <c r="BK72" s="585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Q72" s="111"/>
      <c r="DR72" s="111"/>
      <c r="DS72" s="111"/>
      <c r="DT72" s="111"/>
      <c r="DU72" s="111"/>
      <c r="DV72" s="111"/>
      <c r="DW72" s="111"/>
      <c r="DX72" s="111"/>
      <c r="DY72" s="111"/>
      <c r="DZ72" s="111"/>
      <c r="EA72" s="111"/>
      <c r="EB72" s="111"/>
      <c r="EC72" s="111"/>
      <c r="ED72" s="111"/>
      <c r="EE72" s="111"/>
      <c r="EF72" s="111"/>
      <c r="EG72" s="111"/>
      <c r="EH72" s="111"/>
      <c r="EI72" s="111"/>
      <c r="EJ72" s="111"/>
      <c r="EK72" s="111"/>
      <c r="EL72" s="111"/>
      <c r="EM72" s="111"/>
      <c r="EN72" s="111"/>
      <c r="EO72" s="111"/>
      <c r="EP72" s="111"/>
      <c r="EQ72" s="111"/>
      <c r="ER72" s="111"/>
      <c r="ES72" s="111"/>
      <c r="ET72" s="111"/>
      <c r="EU72" s="111"/>
      <c r="EV72" s="111"/>
      <c r="EW72" s="111"/>
      <c r="EX72" s="111"/>
      <c r="EY72" s="111"/>
      <c r="EZ72" s="111"/>
      <c r="FA72" s="111"/>
      <c r="FB72" s="111"/>
      <c r="FC72" s="111"/>
      <c r="FD72" s="111"/>
      <c r="FE72" s="111"/>
      <c r="FF72" s="111"/>
      <c r="FG72" s="111"/>
      <c r="FH72" s="111"/>
      <c r="FI72" s="111"/>
      <c r="FJ72" s="111"/>
      <c r="FK72" s="111"/>
      <c r="FL72" s="111"/>
      <c r="FM72" s="111"/>
      <c r="FN72" s="111"/>
      <c r="FO72" s="111"/>
      <c r="FP72" s="111"/>
      <c r="FQ72" s="111"/>
      <c r="FR72" s="111"/>
      <c r="FS72" s="111"/>
      <c r="FT72" s="111"/>
      <c r="FU72" s="111"/>
      <c r="FV72" s="111"/>
      <c r="FW72" s="111"/>
      <c r="FX72" s="111"/>
      <c r="FY72" s="111"/>
      <c r="FZ72" s="111"/>
      <c r="GA72" s="111"/>
      <c r="GB72" s="111"/>
      <c r="GC72" s="111"/>
      <c r="GD72" s="111"/>
      <c r="GE72" s="111"/>
      <c r="GF72" s="111"/>
      <c r="GG72" s="111"/>
      <c r="GH72" s="111"/>
      <c r="GI72" s="111"/>
      <c r="GJ72" s="111"/>
      <c r="GK72" s="111"/>
      <c r="GL72" s="111"/>
      <c r="GM72" s="111"/>
      <c r="GN72" s="111"/>
      <c r="GO72" s="111"/>
      <c r="GP72" s="111"/>
      <c r="GQ72" s="111"/>
      <c r="GR72" s="111"/>
      <c r="GS72" s="111"/>
      <c r="GT72" s="111"/>
      <c r="GU72" s="111"/>
      <c r="GV72" s="111"/>
      <c r="GW72" s="111"/>
      <c r="GX72" s="111"/>
      <c r="GY72" s="111"/>
      <c r="GZ72" s="111"/>
      <c r="HA72" s="111"/>
      <c r="HB72" s="111"/>
      <c r="HC72" s="111"/>
      <c r="HD72" s="111"/>
      <c r="HE72" s="111"/>
      <c r="HF72" s="111"/>
      <c r="HG72" s="111"/>
      <c r="HH72" s="111"/>
      <c r="HI72" s="111"/>
      <c r="HJ72" s="111"/>
      <c r="HK72" s="111"/>
      <c r="HL72" s="111"/>
      <c r="HM72" s="111"/>
      <c r="HN72" s="111"/>
      <c r="HO72" s="111"/>
      <c r="HP72" s="111"/>
      <c r="HQ72" s="111"/>
      <c r="HR72" s="111"/>
      <c r="HS72" s="111"/>
      <c r="HT72" s="111"/>
      <c r="HU72" s="111"/>
      <c r="HV72" s="111"/>
      <c r="HW72" s="111"/>
      <c r="HX72" s="111"/>
      <c r="HY72" s="111"/>
      <c r="HZ72" s="111"/>
      <c r="IA72" s="111"/>
      <c r="IB72" s="111"/>
      <c r="IC72" s="111"/>
      <c r="ID72" s="111"/>
      <c r="IE72" s="111"/>
      <c r="IF72" s="111"/>
      <c r="IG72" s="111"/>
      <c r="IH72" s="111"/>
      <c r="II72" s="111"/>
      <c r="IJ72" s="111"/>
    </row>
    <row r="73" spans="1:244" s="115" customFormat="1" ht="68.25" customHeight="1">
      <c r="A73" s="570"/>
      <c r="B73" s="759" t="s">
        <v>399</v>
      </c>
      <c r="C73" s="631"/>
      <c r="D73" s="572"/>
      <c r="E73" s="646"/>
      <c r="F73" s="637"/>
      <c r="G73" s="643"/>
      <c r="H73" s="585"/>
      <c r="I73" s="585"/>
      <c r="J73" s="585"/>
      <c r="K73" s="637"/>
      <c r="L73" s="643"/>
      <c r="M73" s="647"/>
      <c r="N73" s="647"/>
      <c r="O73" s="647"/>
      <c r="P73" s="647"/>
      <c r="Q73" s="585"/>
      <c r="R73" s="585"/>
      <c r="S73" s="585"/>
      <c r="T73" s="637"/>
      <c r="U73" s="643"/>
      <c r="V73" s="585"/>
      <c r="W73" s="585"/>
      <c r="X73" s="585"/>
      <c r="Y73" s="637"/>
      <c r="Z73" s="643"/>
      <c r="AA73" s="585"/>
      <c r="AB73" s="585"/>
      <c r="AC73" s="585"/>
      <c r="AD73" s="637"/>
      <c r="AE73" s="643">
        <v>1</v>
      </c>
      <c r="AF73" s="585"/>
      <c r="AG73" s="585"/>
      <c r="AH73" s="585"/>
      <c r="AI73" s="637"/>
      <c r="AJ73" s="643"/>
      <c r="AK73" s="585"/>
      <c r="AL73" s="585"/>
      <c r="AM73" s="585"/>
      <c r="AN73" s="637"/>
      <c r="AO73" s="643"/>
      <c r="AP73" s="585"/>
      <c r="AQ73" s="585"/>
      <c r="AR73" s="585"/>
      <c r="AS73" s="637"/>
      <c r="AT73" s="643"/>
      <c r="AU73" s="585"/>
      <c r="AV73" s="585"/>
      <c r="AW73" s="585"/>
      <c r="AX73" s="637"/>
      <c r="AY73" s="643"/>
      <c r="AZ73" s="585"/>
      <c r="BA73" s="585"/>
      <c r="BB73" s="585"/>
      <c r="BC73" s="637"/>
      <c r="BD73" s="643"/>
      <c r="BE73" s="585"/>
      <c r="BF73" s="585"/>
      <c r="BG73" s="585"/>
      <c r="BH73" s="637"/>
      <c r="BI73" s="643"/>
      <c r="BJ73" s="585"/>
      <c r="BK73" s="585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Q73" s="111"/>
      <c r="DR73" s="111"/>
      <c r="DS73" s="111"/>
      <c r="DT73" s="111"/>
      <c r="DU73" s="111"/>
      <c r="DV73" s="111"/>
      <c r="DW73" s="111"/>
      <c r="DX73" s="111"/>
      <c r="DY73" s="111"/>
      <c r="DZ73" s="111"/>
      <c r="EA73" s="111"/>
      <c r="EB73" s="111"/>
      <c r="EC73" s="111"/>
      <c r="ED73" s="111"/>
      <c r="EE73" s="111"/>
      <c r="EF73" s="111"/>
      <c r="EG73" s="111"/>
      <c r="EH73" s="111"/>
      <c r="EI73" s="111"/>
      <c r="EJ73" s="111"/>
      <c r="EK73" s="111"/>
      <c r="EL73" s="111"/>
      <c r="EM73" s="111"/>
      <c r="EN73" s="111"/>
      <c r="EO73" s="111"/>
      <c r="EP73" s="111"/>
      <c r="EQ73" s="111"/>
      <c r="ER73" s="111"/>
      <c r="ES73" s="111"/>
      <c r="ET73" s="111"/>
      <c r="EU73" s="111"/>
      <c r="EV73" s="111"/>
      <c r="EW73" s="111"/>
      <c r="EX73" s="111"/>
      <c r="EY73" s="111"/>
      <c r="EZ73" s="111"/>
      <c r="FA73" s="111"/>
      <c r="FB73" s="111"/>
      <c r="FC73" s="111"/>
      <c r="FD73" s="111"/>
      <c r="FE73" s="111"/>
      <c r="FF73" s="111"/>
      <c r="FG73" s="111"/>
      <c r="FH73" s="111"/>
      <c r="FI73" s="111"/>
      <c r="FJ73" s="111"/>
      <c r="FK73" s="111"/>
      <c r="FL73" s="111"/>
      <c r="FM73" s="111"/>
      <c r="FN73" s="111"/>
      <c r="FO73" s="111"/>
      <c r="FP73" s="111"/>
      <c r="FQ73" s="111"/>
      <c r="FR73" s="111"/>
      <c r="FS73" s="111"/>
      <c r="FT73" s="111"/>
      <c r="FU73" s="111"/>
      <c r="FV73" s="111"/>
      <c r="FW73" s="111"/>
      <c r="FX73" s="111"/>
      <c r="FY73" s="111"/>
      <c r="FZ73" s="111"/>
      <c r="GA73" s="111"/>
      <c r="GB73" s="111"/>
      <c r="GC73" s="111"/>
      <c r="GD73" s="111"/>
      <c r="GE73" s="111"/>
      <c r="GF73" s="111"/>
      <c r="GG73" s="111"/>
      <c r="GH73" s="111"/>
      <c r="GI73" s="111"/>
      <c r="GJ73" s="111"/>
      <c r="GK73" s="111"/>
      <c r="GL73" s="111"/>
      <c r="GM73" s="111"/>
      <c r="GN73" s="111"/>
      <c r="GO73" s="111"/>
      <c r="GP73" s="111"/>
      <c r="GQ73" s="111"/>
      <c r="GR73" s="111"/>
      <c r="GS73" s="111"/>
      <c r="GT73" s="111"/>
      <c r="GU73" s="111"/>
      <c r="GV73" s="111"/>
      <c r="GW73" s="111"/>
      <c r="GX73" s="111"/>
      <c r="GY73" s="111"/>
      <c r="GZ73" s="111"/>
      <c r="HA73" s="111"/>
      <c r="HB73" s="111"/>
      <c r="HC73" s="111"/>
      <c r="HD73" s="111"/>
      <c r="HE73" s="111"/>
      <c r="HF73" s="111"/>
      <c r="HG73" s="111"/>
      <c r="HH73" s="111"/>
      <c r="HI73" s="111"/>
      <c r="HJ73" s="111"/>
      <c r="HK73" s="111"/>
      <c r="HL73" s="111"/>
      <c r="HM73" s="111"/>
      <c r="HN73" s="111"/>
      <c r="HO73" s="111"/>
      <c r="HP73" s="111"/>
      <c r="HQ73" s="111"/>
      <c r="HR73" s="111"/>
      <c r="HS73" s="111"/>
      <c r="HT73" s="111"/>
      <c r="HU73" s="111"/>
      <c r="HV73" s="111"/>
      <c r="HW73" s="111"/>
      <c r="HX73" s="111"/>
      <c r="HY73" s="111"/>
      <c r="HZ73" s="111"/>
      <c r="IA73" s="111"/>
      <c r="IB73" s="111"/>
      <c r="IC73" s="111"/>
      <c r="ID73" s="111"/>
      <c r="IE73" s="111"/>
      <c r="IF73" s="111"/>
      <c r="IG73" s="111"/>
      <c r="IH73" s="111"/>
      <c r="II73" s="111"/>
      <c r="IJ73" s="111"/>
    </row>
    <row r="74" spans="1:244" s="115" customFormat="1" ht="87">
      <c r="A74" s="570"/>
      <c r="B74" s="759" t="s">
        <v>400</v>
      </c>
      <c r="C74" s="631"/>
      <c r="D74" s="572"/>
      <c r="E74" s="646"/>
      <c r="F74" s="637"/>
      <c r="G74" s="643"/>
      <c r="H74" s="585"/>
      <c r="I74" s="585"/>
      <c r="J74" s="585"/>
      <c r="K74" s="637"/>
      <c r="L74" s="643"/>
      <c r="M74" s="647"/>
      <c r="N74" s="647"/>
      <c r="O74" s="647"/>
      <c r="P74" s="647"/>
      <c r="Q74" s="585"/>
      <c r="R74" s="585"/>
      <c r="S74" s="585"/>
      <c r="T74" s="637"/>
      <c r="U74" s="643"/>
      <c r="V74" s="585"/>
      <c r="W74" s="585"/>
      <c r="X74" s="585"/>
      <c r="Y74" s="637"/>
      <c r="Z74" s="643"/>
      <c r="AA74" s="585"/>
      <c r="AB74" s="585"/>
      <c r="AC74" s="585"/>
      <c r="AD74" s="637"/>
      <c r="AE74" s="643">
        <v>1</v>
      </c>
      <c r="AF74" s="585"/>
      <c r="AG74" s="585"/>
      <c r="AH74" s="585"/>
      <c r="AI74" s="637"/>
      <c r="AJ74" s="643"/>
      <c r="AK74" s="585"/>
      <c r="AL74" s="585"/>
      <c r="AM74" s="585"/>
      <c r="AN74" s="637"/>
      <c r="AO74" s="643"/>
      <c r="AP74" s="585"/>
      <c r="AQ74" s="585"/>
      <c r="AR74" s="585"/>
      <c r="AS74" s="637"/>
      <c r="AT74" s="643"/>
      <c r="AU74" s="585"/>
      <c r="AV74" s="585"/>
      <c r="AW74" s="585"/>
      <c r="AX74" s="637"/>
      <c r="AY74" s="643"/>
      <c r="AZ74" s="585"/>
      <c r="BA74" s="585"/>
      <c r="BB74" s="585"/>
      <c r="BC74" s="637"/>
      <c r="BD74" s="643"/>
      <c r="BE74" s="585"/>
      <c r="BF74" s="585"/>
      <c r="BG74" s="585"/>
      <c r="BH74" s="637"/>
      <c r="BI74" s="643"/>
      <c r="BJ74" s="585"/>
      <c r="BK74" s="585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/>
      <c r="CG74" s="111"/>
      <c r="CH74" s="111"/>
      <c r="CI74" s="111"/>
      <c r="CJ74" s="111"/>
      <c r="CK74" s="111"/>
      <c r="CL74" s="111"/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11"/>
      <c r="CX74" s="111"/>
      <c r="CY74" s="111"/>
      <c r="CZ74" s="111"/>
      <c r="DA74" s="111"/>
      <c r="DB74" s="111"/>
      <c r="DC74" s="111"/>
      <c r="DD74" s="111"/>
      <c r="DE74" s="111"/>
      <c r="DF74" s="111"/>
      <c r="DG74" s="111"/>
      <c r="DH74" s="111"/>
      <c r="DI74" s="111"/>
      <c r="DJ74" s="111"/>
      <c r="DK74" s="111"/>
      <c r="DL74" s="111"/>
      <c r="DM74" s="111"/>
      <c r="DN74" s="111"/>
      <c r="DO74" s="111"/>
      <c r="DP74" s="111"/>
      <c r="DQ74" s="111"/>
      <c r="DR74" s="111"/>
      <c r="DS74" s="111"/>
      <c r="DT74" s="111"/>
      <c r="DU74" s="111"/>
      <c r="DV74" s="111"/>
      <c r="DW74" s="111"/>
      <c r="DX74" s="111"/>
      <c r="DY74" s="111"/>
      <c r="DZ74" s="111"/>
      <c r="EA74" s="111"/>
      <c r="EB74" s="111"/>
      <c r="EC74" s="111"/>
      <c r="ED74" s="111"/>
      <c r="EE74" s="111"/>
      <c r="EF74" s="111"/>
      <c r="EG74" s="111"/>
      <c r="EH74" s="111"/>
      <c r="EI74" s="111"/>
      <c r="EJ74" s="111"/>
      <c r="EK74" s="111"/>
      <c r="EL74" s="111"/>
      <c r="EM74" s="111"/>
      <c r="EN74" s="111"/>
      <c r="EO74" s="111"/>
      <c r="EP74" s="111"/>
      <c r="EQ74" s="111"/>
      <c r="ER74" s="111"/>
      <c r="ES74" s="111"/>
      <c r="ET74" s="111"/>
      <c r="EU74" s="111"/>
      <c r="EV74" s="111"/>
      <c r="EW74" s="111"/>
      <c r="EX74" s="111"/>
      <c r="EY74" s="111"/>
      <c r="EZ74" s="111"/>
      <c r="FA74" s="111"/>
      <c r="FB74" s="111"/>
      <c r="FC74" s="111"/>
      <c r="FD74" s="111"/>
      <c r="FE74" s="111"/>
      <c r="FF74" s="111"/>
      <c r="FG74" s="111"/>
      <c r="FH74" s="111"/>
      <c r="FI74" s="111"/>
      <c r="FJ74" s="111"/>
      <c r="FK74" s="111"/>
      <c r="FL74" s="111"/>
      <c r="FM74" s="111"/>
      <c r="FN74" s="111"/>
      <c r="FO74" s="111"/>
      <c r="FP74" s="111"/>
      <c r="FQ74" s="111"/>
      <c r="FR74" s="111"/>
      <c r="FS74" s="111"/>
      <c r="FT74" s="111"/>
      <c r="FU74" s="111"/>
      <c r="FV74" s="111"/>
      <c r="FW74" s="111"/>
      <c r="FX74" s="111"/>
      <c r="FY74" s="111"/>
      <c r="FZ74" s="111"/>
      <c r="GA74" s="111"/>
      <c r="GB74" s="111"/>
      <c r="GC74" s="111"/>
      <c r="GD74" s="111"/>
      <c r="GE74" s="111"/>
      <c r="GF74" s="111"/>
      <c r="GG74" s="111"/>
      <c r="GH74" s="111"/>
      <c r="GI74" s="111"/>
      <c r="GJ74" s="111"/>
      <c r="GK74" s="111"/>
      <c r="GL74" s="111"/>
      <c r="GM74" s="111"/>
      <c r="GN74" s="111"/>
      <c r="GO74" s="111"/>
      <c r="GP74" s="111"/>
      <c r="GQ74" s="111"/>
      <c r="GR74" s="111"/>
      <c r="GS74" s="111"/>
      <c r="GT74" s="111"/>
      <c r="GU74" s="111"/>
      <c r="GV74" s="111"/>
      <c r="GW74" s="111"/>
      <c r="GX74" s="111"/>
      <c r="GY74" s="111"/>
      <c r="GZ74" s="111"/>
      <c r="HA74" s="111"/>
      <c r="HB74" s="111"/>
      <c r="HC74" s="111"/>
      <c r="HD74" s="111"/>
      <c r="HE74" s="111"/>
      <c r="HF74" s="111"/>
      <c r="HG74" s="111"/>
      <c r="HH74" s="111"/>
      <c r="HI74" s="111"/>
      <c r="HJ74" s="111"/>
      <c r="HK74" s="111"/>
      <c r="HL74" s="111"/>
      <c r="HM74" s="111"/>
      <c r="HN74" s="111"/>
      <c r="HO74" s="111"/>
      <c r="HP74" s="111"/>
      <c r="HQ74" s="111"/>
      <c r="HR74" s="111"/>
      <c r="HS74" s="111"/>
      <c r="HT74" s="111"/>
      <c r="HU74" s="111"/>
      <c r="HV74" s="111"/>
      <c r="HW74" s="111"/>
      <c r="HX74" s="111"/>
      <c r="HY74" s="111"/>
      <c r="HZ74" s="111"/>
      <c r="IA74" s="111"/>
      <c r="IB74" s="111"/>
      <c r="IC74" s="111"/>
      <c r="ID74" s="111"/>
      <c r="IE74" s="111"/>
      <c r="IF74" s="111"/>
      <c r="IG74" s="111"/>
      <c r="IH74" s="111"/>
      <c r="II74" s="111"/>
      <c r="IJ74" s="111"/>
    </row>
    <row r="75" spans="1:244" s="115" customFormat="1" ht="24">
      <c r="A75" s="570"/>
      <c r="B75" s="134" t="s">
        <v>175</v>
      </c>
      <c r="C75" s="631"/>
      <c r="D75" s="572"/>
      <c r="E75" s="646"/>
      <c r="F75" s="637"/>
      <c r="G75" s="621"/>
      <c r="H75" s="585"/>
      <c r="I75" s="585"/>
      <c r="J75" s="585"/>
      <c r="K75" s="637"/>
      <c r="L75" s="621"/>
      <c r="M75" s="624"/>
      <c r="N75" s="624"/>
      <c r="O75" s="624"/>
      <c r="P75" s="624"/>
      <c r="Q75" s="585"/>
      <c r="R75" s="585"/>
      <c r="S75" s="585"/>
      <c r="T75" s="637"/>
      <c r="U75" s="621"/>
      <c r="V75" s="585"/>
      <c r="W75" s="585"/>
      <c r="X75" s="585"/>
      <c r="Y75" s="637"/>
      <c r="Z75" s="621"/>
      <c r="AA75" s="585"/>
      <c r="AB75" s="585"/>
      <c r="AC75" s="585"/>
      <c r="AD75" s="637"/>
      <c r="AE75" s="621">
        <v>1</v>
      </c>
      <c r="AF75" s="585"/>
      <c r="AG75" s="585"/>
      <c r="AH75" s="585"/>
      <c r="AI75" s="637"/>
      <c r="AJ75" s="621"/>
      <c r="AK75" s="585"/>
      <c r="AL75" s="585"/>
      <c r="AM75" s="585"/>
      <c r="AN75" s="637"/>
      <c r="AO75" s="621"/>
      <c r="AP75" s="585"/>
      <c r="AQ75" s="585"/>
      <c r="AR75" s="585"/>
      <c r="AS75" s="637"/>
      <c r="AT75" s="621"/>
      <c r="AU75" s="585"/>
      <c r="AV75" s="585"/>
      <c r="AW75" s="585"/>
      <c r="AX75" s="637"/>
      <c r="AY75" s="621"/>
      <c r="AZ75" s="585"/>
      <c r="BA75" s="585"/>
      <c r="BB75" s="585"/>
      <c r="BC75" s="637"/>
      <c r="BD75" s="621"/>
      <c r="BE75" s="585"/>
      <c r="BF75" s="585"/>
      <c r="BG75" s="585"/>
      <c r="BH75" s="637"/>
      <c r="BI75" s="621"/>
      <c r="BJ75" s="585"/>
      <c r="BK75" s="585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111"/>
      <c r="CT75" s="111"/>
      <c r="CU75" s="111"/>
      <c r="CV75" s="111"/>
      <c r="CW75" s="111"/>
      <c r="CX75" s="111"/>
      <c r="CY75" s="111"/>
      <c r="CZ75" s="111"/>
      <c r="DA75" s="111"/>
      <c r="DB75" s="111"/>
      <c r="DC75" s="111"/>
      <c r="DD75" s="111"/>
      <c r="DE75" s="111"/>
      <c r="DF75" s="111"/>
      <c r="DG75" s="111"/>
      <c r="DH75" s="111"/>
      <c r="DI75" s="111"/>
      <c r="DJ75" s="111"/>
      <c r="DK75" s="111"/>
      <c r="DL75" s="111"/>
      <c r="DM75" s="111"/>
      <c r="DN75" s="111"/>
      <c r="DO75" s="111"/>
      <c r="DP75" s="111"/>
      <c r="DQ75" s="111"/>
      <c r="DR75" s="111"/>
      <c r="DS75" s="111"/>
      <c r="DT75" s="111"/>
      <c r="DU75" s="111"/>
      <c r="DV75" s="111"/>
      <c r="DW75" s="111"/>
      <c r="DX75" s="111"/>
      <c r="DY75" s="111"/>
      <c r="DZ75" s="111"/>
      <c r="EA75" s="111"/>
      <c r="EB75" s="111"/>
      <c r="EC75" s="111"/>
      <c r="ED75" s="111"/>
      <c r="EE75" s="111"/>
      <c r="EF75" s="111"/>
      <c r="EG75" s="111"/>
      <c r="EH75" s="111"/>
      <c r="EI75" s="111"/>
      <c r="EJ75" s="111"/>
      <c r="EK75" s="111"/>
      <c r="EL75" s="111"/>
      <c r="EM75" s="111"/>
      <c r="EN75" s="111"/>
      <c r="EO75" s="111"/>
      <c r="EP75" s="111"/>
      <c r="EQ75" s="111"/>
      <c r="ER75" s="111"/>
      <c r="ES75" s="111"/>
      <c r="ET75" s="111"/>
      <c r="EU75" s="111"/>
      <c r="EV75" s="111"/>
      <c r="EW75" s="111"/>
      <c r="EX75" s="111"/>
      <c r="EY75" s="111"/>
      <c r="EZ75" s="111"/>
      <c r="FA75" s="111"/>
      <c r="FB75" s="111"/>
      <c r="FC75" s="111"/>
      <c r="FD75" s="111"/>
      <c r="FE75" s="111"/>
      <c r="FF75" s="111"/>
      <c r="FG75" s="111"/>
      <c r="FH75" s="111"/>
      <c r="FI75" s="111"/>
      <c r="FJ75" s="111"/>
      <c r="FK75" s="111"/>
      <c r="FL75" s="111"/>
      <c r="FM75" s="111"/>
      <c r="FN75" s="111"/>
      <c r="FO75" s="111"/>
      <c r="FP75" s="111"/>
      <c r="FQ75" s="111"/>
      <c r="FR75" s="111"/>
      <c r="FS75" s="111"/>
      <c r="FT75" s="111"/>
      <c r="FU75" s="111"/>
      <c r="FV75" s="111"/>
      <c r="FW75" s="111"/>
      <c r="FX75" s="111"/>
      <c r="FY75" s="111"/>
      <c r="FZ75" s="111"/>
      <c r="GA75" s="111"/>
      <c r="GB75" s="111"/>
      <c r="GC75" s="111"/>
      <c r="GD75" s="111"/>
      <c r="GE75" s="111"/>
      <c r="GF75" s="111"/>
      <c r="GG75" s="111"/>
      <c r="GH75" s="111"/>
      <c r="GI75" s="111"/>
      <c r="GJ75" s="111"/>
      <c r="GK75" s="111"/>
      <c r="GL75" s="111"/>
      <c r="GM75" s="111"/>
      <c r="GN75" s="111"/>
      <c r="GO75" s="111"/>
      <c r="GP75" s="111"/>
      <c r="GQ75" s="111"/>
      <c r="GR75" s="111"/>
      <c r="GS75" s="111"/>
      <c r="GT75" s="111"/>
      <c r="GU75" s="111"/>
      <c r="GV75" s="111"/>
      <c r="GW75" s="111"/>
      <c r="GX75" s="111"/>
      <c r="GY75" s="111"/>
      <c r="GZ75" s="111"/>
      <c r="HA75" s="111"/>
      <c r="HB75" s="111"/>
      <c r="HC75" s="111"/>
      <c r="HD75" s="111"/>
      <c r="HE75" s="111"/>
      <c r="HF75" s="111"/>
      <c r="HG75" s="111"/>
      <c r="HH75" s="111"/>
      <c r="HI75" s="111"/>
      <c r="HJ75" s="111"/>
      <c r="HK75" s="111"/>
      <c r="HL75" s="111"/>
      <c r="HM75" s="111"/>
      <c r="HN75" s="111"/>
      <c r="HO75" s="111"/>
      <c r="HP75" s="111"/>
      <c r="HQ75" s="111"/>
      <c r="HR75" s="111"/>
      <c r="HS75" s="111"/>
      <c r="HT75" s="111"/>
      <c r="HU75" s="111"/>
      <c r="HV75" s="111"/>
      <c r="HW75" s="111"/>
      <c r="HX75" s="111"/>
      <c r="HY75" s="111"/>
      <c r="HZ75" s="111"/>
      <c r="IA75" s="111"/>
      <c r="IB75" s="111"/>
      <c r="IC75" s="111"/>
      <c r="ID75" s="111"/>
      <c r="IE75" s="111"/>
      <c r="IF75" s="111"/>
      <c r="IG75" s="111"/>
      <c r="IH75" s="111"/>
      <c r="II75" s="111"/>
      <c r="IJ75" s="111"/>
    </row>
    <row r="76" spans="1:244" s="115" customFormat="1" ht="72">
      <c r="A76" s="570"/>
      <c r="B76" s="132" t="s">
        <v>176</v>
      </c>
      <c r="C76" s="631"/>
      <c r="D76" s="572"/>
      <c r="E76" s="646"/>
      <c r="F76" s="637"/>
      <c r="G76" s="621"/>
      <c r="H76" s="585"/>
      <c r="I76" s="585"/>
      <c r="J76" s="585"/>
      <c r="K76" s="637"/>
      <c r="L76" s="621"/>
      <c r="M76" s="624"/>
      <c r="N76" s="624"/>
      <c r="O76" s="624"/>
      <c r="P76" s="624"/>
      <c r="Q76" s="585"/>
      <c r="R76" s="585"/>
      <c r="S76" s="585"/>
      <c r="T76" s="637"/>
      <c r="U76" s="621"/>
      <c r="V76" s="585"/>
      <c r="W76" s="585"/>
      <c r="X76" s="585"/>
      <c r="Y76" s="637"/>
      <c r="Z76" s="621"/>
      <c r="AA76" s="585"/>
      <c r="AB76" s="585"/>
      <c r="AC76" s="585"/>
      <c r="AD76" s="637"/>
      <c r="AE76" s="621">
        <v>1</v>
      </c>
      <c r="AF76" s="585"/>
      <c r="AG76" s="585"/>
      <c r="AH76" s="585"/>
      <c r="AI76" s="637"/>
      <c r="AJ76" s="621"/>
      <c r="AK76" s="585"/>
      <c r="AL76" s="585"/>
      <c r="AM76" s="585"/>
      <c r="AN76" s="637"/>
      <c r="AO76" s="621"/>
      <c r="AP76" s="585"/>
      <c r="AQ76" s="585"/>
      <c r="AR76" s="585"/>
      <c r="AS76" s="637"/>
      <c r="AT76" s="621"/>
      <c r="AU76" s="585"/>
      <c r="AV76" s="585"/>
      <c r="AW76" s="585"/>
      <c r="AX76" s="637"/>
      <c r="AY76" s="621"/>
      <c r="AZ76" s="585"/>
      <c r="BA76" s="585"/>
      <c r="BB76" s="585"/>
      <c r="BC76" s="637"/>
      <c r="BD76" s="621"/>
      <c r="BE76" s="585"/>
      <c r="BF76" s="585"/>
      <c r="BG76" s="585"/>
      <c r="BH76" s="637"/>
      <c r="BI76" s="621"/>
      <c r="BJ76" s="585"/>
      <c r="BK76" s="585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11"/>
      <c r="CM76" s="111"/>
      <c r="CN76" s="111"/>
      <c r="CO76" s="111"/>
      <c r="CP76" s="111"/>
      <c r="CQ76" s="111"/>
      <c r="CR76" s="111"/>
      <c r="CS76" s="111"/>
      <c r="CT76" s="111"/>
      <c r="CU76" s="111"/>
      <c r="CV76" s="111"/>
      <c r="CW76" s="111"/>
      <c r="CX76" s="111"/>
      <c r="CY76" s="111"/>
      <c r="CZ76" s="111"/>
      <c r="DA76" s="111"/>
      <c r="DB76" s="111"/>
      <c r="DC76" s="111"/>
      <c r="DD76" s="111"/>
      <c r="DE76" s="111"/>
      <c r="DF76" s="111"/>
      <c r="DG76" s="111"/>
      <c r="DH76" s="111"/>
      <c r="DI76" s="111"/>
      <c r="DJ76" s="111"/>
      <c r="DK76" s="111"/>
      <c r="DL76" s="111"/>
      <c r="DM76" s="111"/>
      <c r="DN76" s="111"/>
      <c r="DO76" s="111"/>
      <c r="DP76" s="111"/>
      <c r="DQ76" s="111"/>
      <c r="DR76" s="111"/>
      <c r="DS76" s="111"/>
      <c r="DT76" s="111"/>
      <c r="DU76" s="111"/>
      <c r="DV76" s="111"/>
      <c r="DW76" s="111"/>
      <c r="DX76" s="111"/>
      <c r="DY76" s="111"/>
      <c r="DZ76" s="111"/>
      <c r="EA76" s="111"/>
      <c r="EB76" s="111"/>
      <c r="EC76" s="111"/>
      <c r="ED76" s="111"/>
      <c r="EE76" s="111"/>
      <c r="EF76" s="111"/>
      <c r="EG76" s="111"/>
      <c r="EH76" s="111"/>
      <c r="EI76" s="111"/>
      <c r="EJ76" s="111"/>
      <c r="EK76" s="111"/>
      <c r="EL76" s="111"/>
      <c r="EM76" s="111"/>
      <c r="EN76" s="111"/>
      <c r="EO76" s="111"/>
      <c r="EP76" s="111"/>
      <c r="EQ76" s="111"/>
      <c r="ER76" s="111"/>
      <c r="ES76" s="111"/>
      <c r="ET76" s="111"/>
      <c r="EU76" s="111"/>
      <c r="EV76" s="111"/>
      <c r="EW76" s="111"/>
      <c r="EX76" s="111"/>
      <c r="EY76" s="111"/>
      <c r="EZ76" s="111"/>
      <c r="FA76" s="111"/>
      <c r="FB76" s="111"/>
      <c r="FC76" s="111"/>
      <c r="FD76" s="111"/>
      <c r="FE76" s="111"/>
      <c r="FF76" s="111"/>
      <c r="FG76" s="111"/>
      <c r="FH76" s="111"/>
      <c r="FI76" s="111"/>
      <c r="FJ76" s="111"/>
      <c r="FK76" s="111"/>
      <c r="FL76" s="111"/>
      <c r="FM76" s="111"/>
      <c r="FN76" s="111"/>
      <c r="FO76" s="111"/>
      <c r="FP76" s="111"/>
      <c r="FQ76" s="111"/>
      <c r="FR76" s="111"/>
      <c r="FS76" s="111"/>
      <c r="FT76" s="111"/>
      <c r="FU76" s="111"/>
      <c r="FV76" s="111"/>
      <c r="FW76" s="111"/>
      <c r="FX76" s="111"/>
      <c r="FY76" s="111"/>
      <c r="FZ76" s="111"/>
      <c r="GA76" s="111"/>
      <c r="GB76" s="111"/>
      <c r="GC76" s="111"/>
      <c r="GD76" s="111"/>
      <c r="GE76" s="111"/>
      <c r="GF76" s="111"/>
      <c r="GG76" s="111"/>
      <c r="GH76" s="111"/>
      <c r="GI76" s="111"/>
      <c r="GJ76" s="111"/>
      <c r="GK76" s="111"/>
      <c r="GL76" s="111"/>
      <c r="GM76" s="111"/>
      <c r="GN76" s="111"/>
      <c r="GO76" s="111"/>
      <c r="GP76" s="111"/>
      <c r="GQ76" s="111"/>
      <c r="GR76" s="111"/>
      <c r="GS76" s="111"/>
      <c r="GT76" s="111"/>
      <c r="GU76" s="111"/>
      <c r="GV76" s="111"/>
      <c r="GW76" s="111"/>
      <c r="GX76" s="111"/>
      <c r="GY76" s="111"/>
      <c r="GZ76" s="111"/>
      <c r="HA76" s="111"/>
      <c r="HB76" s="111"/>
      <c r="HC76" s="111"/>
      <c r="HD76" s="111"/>
      <c r="HE76" s="111"/>
      <c r="HF76" s="111"/>
      <c r="HG76" s="111"/>
      <c r="HH76" s="111"/>
      <c r="HI76" s="111"/>
      <c r="HJ76" s="111"/>
      <c r="HK76" s="111"/>
      <c r="HL76" s="111"/>
      <c r="HM76" s="111"/>
      <c r="HN76" s="111"/>
      <c r="HO76" s="111"/>
      <c r="HP76" s="111"/>
      <c r="HQ76" s="111"/>
      <c r="HR76" s="111"/>
      <c r="HS76" s="111"/>
      <c r="HT76" s="111"/>
      <c r="HU76" s="111"/>
      <c r="HV76" s="111"/>
      <c r="HW76" s="111"/>
      <c r="HX76" s="111"/>
      <c r="HY76" s="111"/>
      <c r="HZ76" s="111"/>
      <c r="IA76" s="111"/>
      <c r="IB76" s="111"/>
      <c r="IC76" s="111"/>
      <c r="ID76" s="111"/>
      <c r="IE76" s="111"/>
      <c r="IF76" s="111"/>
      <c r="IG76" s="111"/>
      <c r="IH76" s="111"/>
      <c r="II76" s="111"/>
      <c r="IJ76" s="111"/>
    </row>
    <row r="77" spans="1:244" s="115" customFormat="1" ht="72">
      <c r="A77" s="570"/>
      <c r="B77" s="132" t="s">
        <v>177</v>
      </c>
      <c r="C77" s="631"/>
      <c r="D77" s="572"/>
      <c r="E77" s="646"/>
      <c r="F77" s="637"/>
      <c r="G77" s="621"/>
      <c r="H77" s="585"/>
      <c r="I77" s="585"/>
      <c r="J77" s="585"/>
      <c r="K77" s="637"/>
      <c r="L77" s="621"/>
      <c r="M77" s="644"/>
      <c r="N77" s="644"/>
      <c r="O77" s="644"/>
      <c r="P77" s="644"/>
      <c r="Q77" s="585"/>
      <c r="R77" s="585"/>
      <c r="S77" s="585"/>
      <c r="T77" s="637"/>
      <c r="U77" s="621"/>
      <c r="V77" s="585"/>
      <c r="W77" s="585"/>
      <c r="X77" s="585"/>
      <c r="Y77" s="637"/>
      <c r="Z77" s="621"/>
      <c r="AA77" s="585"/>
      <c r="AB77" s="585"/>
      <c r="AC77" s="585"/>
      <c r="AD77" s="637"/>
      <c r="AE77" s="621">
        <v>1</v>
      </c>
      <c r="AF77" s="585"/>
      <c r="AG77" s="585"/>
      <c r="AH77" s="585"/>
      <c r="AI77" s="637"/>
      <c r="AJ77" s="621"/>
      <c r="AK77" s="585"/>
      <c r="AL77" s="585"/>
      <c r="AM77" s="585"/>
      <c r="AN77" s="637"/>
      <c r="AO77" s="621"/>
      <c r="AP77" s="585"/>
      <c r="AQ77" s="585"/>
      <c r="AR77" s="585"/>
      <c r="AS77" s="637"/>
      <c r="AT77" s="621"/>
      <c r="AU77" s="585"/>
      <c r="AV77" s="585"/>
      <c r="AW77" s="585"/>
      <c r="AX77" s="637"/>
      <c r="AY77" s="621"/>
      <c r="AZ77" s="585"/>
      <c r="BA77" s="585"/>
      <c r="BB77" s="585"/>
      <c r="BC77" s="637"/>
      <c r="BD77" s="621"/>
      <c r="BE77" s="585"/>
      <c r="BF77" s="585"/>
      <c r="BG77" s="585"/>
      <c r="BH77" s="637"/>
      <c r="BI77" s="621"/>
      <c r="BJ77" s="585"/>
      <c r="BK77" s="585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1"/>
      <c r="CX77" s="111"/>
      <c r="CY77" s="111"/>
      <c r="CZ77" s="111"/>
      <c r="DA77" s="111"/>
      <c r="DB77" s="111"/>
      <c r="DC77" s="111"/>
      <c r="DD77" s="111"/>
      <c r="DE77" s="111"/>
      <c r="DF77" s="111"/>
      <c r="DG77" s="111"/>
      <c r="DH77" s="111"/>
      <c r="DI77" s="111"/>
      <c r="DJ77" s="111"/>
      <c r="DK77" s="111"/>
      <c r="DL77" s="111"/>
      <c r="DM77" s="111"/>
      <c r="DN77" s="111"/>
      <c r="DO77" s="111"/>
      <c r="DP77" s="111"/>
      <c r="DQ77" s="111"/>
      <c r="DR77" s="111"/>
      <c r="DS77" s="111"/>
      <c r="DT77" s="111"/>
      <c r="DU77" s="111"/>
      <c r="DV77" s="111"/>
      <c r="DW77" s="111"/>
      <c r="DX77" s="111"/>
      <c r="DY77" s="111"/>
      <c r="DZ77" s="111"/>
      <c r="EA77" s="111"/>
      <c r="EB77" s="111"/>
      <c r="EC77" s="111"/>
      <c r="ED77" s="111"/>
      <c r="EE77" s="111"/>
      <c r="EF77" s="111"/>
      <c r="EG77" s="111"/>
      <c r="EH77" s="111"/>
      <c r="EI77" s="111"/>
      <c r="EJ77" s="111"/>
      <c r="EK77" s="111"/>
      <c r="EL77" s="111"/>
      <c r="EM77" s="111"/>
      <c r="EN77" s="111"/>
      <c r="EO77" s="111"/>
      <c r="EP77" s="111"/>
      <c r="EQ77" s="111"/>
      <c r="ER77" s="111"/>
      <c r="ES77" s="111"/>
      <c r="ET77" s="111"/>
      <c r="EU77" s="111"/>
      <c r="EV77" s="111"/>
      <c r="EW77" s="111"/>
      <c r="EX77" s="111"/>
      <c r="EY77" s="111"/>
      <c r="EZ77" s="111"/>
      <c r="FA77" s="111"/>
      <c r="FB77" s="111"/>
      <c r="FC77" s="111"/>
      <c r="FD77" s="111"/>
      <c r="FE77" s="111"/>
      <c r="FF77" s="111"/>
      <c r="FG77" s="111"/>
      <c r="FH77" s="111"/>
      <c r="FI77" s="111"/>
      <c r="FJ77" s="111"/>
      <c r="FK77" s="111"/>
      <c r="FL77" s="111"/>
      <c r="FM77" s="111"/>
      <c r="FN77" s="111"/>
      <c r="FO77" s="111"/>
      <c r="FP77" s="111"/>
      <c r="FQ77" s="111"/>
      <c r="FR77" s="111"/>
      <c r="FS77" s="111"/>
      <c r="FT77" s="111"/>
      <c r="FU77" s="111"/>
      <c r="FV77" s="111"/>
      <c r="FW77" s="111"/>
      <c r="FX77" s="111"/>
      <c r="FY77" s="111"/>
      <c r="FZ77" s="111"/>
      <c r="GA77" s="111"/>
      <c r="GB77" s="111"/>
      <c r="GC77" s="111"/>
      <c r="GD77" s="111"/>
      <c r="GE77" s="111"/>
      <c r="GF77" s="111"/>
      <c r="GG77" s="111"/>
      <c r="GH77" s="111"/>
      <c r="GI77" s="111"/>
      <c r="GJ77" s="111"/>
      <c r="GK77" s="111"/>
      <c r="GL77" s="111"/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1"/>
      <c r="HA77" s="111"/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1"/>
      <c r="HP77" s="111"/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1"/>
      <c r="IE77" s="111"/>
      <c r="IF77" s="111"/>
      <c r="IG77" s="111"/>
      <c r="IH77" s="111"/>
      <c r="II77" s="111"/>
      <c r="IJ77" s="111"/>
    </row>
    <row r="78" spans="1:244" s="115" customFormat="1" ht="72">
      <c r="A78" s="570"/>
      <c r="B78" s="132" t="s">
        <v>178</v>
      </c>
      <c r="C78" s="631"/>
      <c r="D78" s="572"/>
      <c r="E78" s="646"/>
      <c r="F78" s="637"/>
      <c r="G78" s="621"/>
      <c r="H78" s="585"/>
      <c r="I78" s="585"/>
      <c r="J78" s="585"/>
      <c r="K78" s="637"/>
      <c r="L78" s="621"/>
      <c r="M78" s="624"/>
      <c r="N78" s="624"/>
      <c r="O78" s="624"/>
      <c r="P78" s="624"/>
      <c r="Q78" s="585"/>
      <c r="R78" s="585"/>
      <c r="S78" s="585"/>
      <c r="T78" s="637"/>
      <c r="U78" s="621"/>
      <c r="V78" s="585"/>
      <c r="W78" s="585"/>
      <c r="X78" s="585"/>
      <c r="Y78" s="637"/>
      <c r="Z78" s="621"/>
      <c r="AA78" s="585"/>
      <c r="AB78" s="585"/>
      <c r="AC78" s="585"/>
      <c r="AD78" s="637"/>
      <c r="AE78" s="621">
        <v>1</v>
      </c>
      <c r="AF78" s="585"/>
      <c r="AG78" s="585"/>
      <c r="AH78" s="585"/>
      <c r="AI78" s="637"/>
      <c r="AJ78" s="621"/>
      <c r="AK78" s="585"/>
      <c r="AL78" s="585"/>
      <c r="AM78" s="585"/>
      <c r="AN78" s="637"/>
      <c r="AO78" s="621"/>
      <c r="AP78" s="585"/>
      <c r="AQ78" s="585"/>
      <c r="AR78" s="585"/>
      <c r="AS78" s="637"/>
      <c r="AT78" s="621"/>
      <c r="AU78" s="585"/>
      <c r="AV78" s="585"/>
      <c r="AW78" s="585"/>
      <c r="AX78" s="637"/>
      <c r="AY78" s="621"/>
      <c r="AZ78" s="585"/>
      <c r="BA78" s="585"/>
      <c r="BB78" s="585"/>
      <c r="BC78" s="637"/>
      <c r="BD78" s="621"/>
      <c r="BE78" s="585"/>
      <c r="BF78" s="585"/>
      <c r="BG78" s="585"/>
      <c r="BH78" s="637"/>
      <c r="BI78" s="621"/>
      <c r="BJ78" s="585"/>
      <c r="BK78" s="585"/>
      <c r="BL78" s="249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1"/>
      <c r="CO78" s="111"/>
      <c r="CP78" s="111"/>
      <c r="CQ78" s="111"/>
      <c r="CR78" s="111"/>
      <c r="CS78" s="111"/>
      <c r="CT78" s="111"/>
      <c r="CU78" s="111"/>
      <c r="CV78" s="111"/>
      <c r="CW78" s="111"/>
      <c r="CX78" s="111"/>
      <c r="CY78" s="111"/>
      <c r="CZ78" s="111"/>
      <c r="DA78" s="111"/>
      <c r="DB78" s="111"/>
      <c r="DC78" s="111"/>
      <c r="DD78" s="111"/>
      <c r="DE78" s="111"/>
      <c r="DF78" s="111"/>
      <c r="DG78" s="111"/>
      <c r="DH78" s="111"/>
      <c r="DI78" s="111"/>
      <c r="DJ78" s="111"/>
      <c r="DK78" s="111"/>
      <c r="DL78" s="111"/>
      <c r="DM78" s="111"/>
      <c r="DN78" s="111"/>
      <c r="DO78" s="111"/>
      <c r="DP78" s="111"/>
      <c r="DQ78" s="111"/>
      <c r="DR78" s="111"/>
      <c r="DS78" s="111"/>
      <c r="DT78" s="111"/>
      <c r="DU78" s="111"/>
      <c r="DV78" s="111"/>
      <c r="DW78" s="111"/>
      <c r="DX78" s="111"/>
      <c r="DY78" s="111"/>
      <c r="DZ78" s="111"/>
      <c r="EA78" s="111"/>
      <c r="EB78" s="111"/>
      <c r="EC78" s="111"/>
      <c r="ED78" s="111"/>
      <c r="EE78" s="111"/>
      <c r="EF78" s="111"/>
      <c r="EG78" s="111"/>
      <c r="EH78" s="111"/>
      <c r="EI78" s="111"/>
      <c r="EJ78" s="111"/>
      <c r="EK78" s="111"/>
      <c r="EL78" s="111"/>
      <c r="EM78" s="111"/>
      <c r="EN78" s="111"/>
      <c r="EO78" s="111"/>
      <c r="EP78" s="111"/>
      <c r="EQ78" s="111"/>
      <c r="ER78" s="111"/>
      <c r="ES78" s="111"/>
      <c r="ET78" s="111"/>
      <c r="EU78" s="111"/>
      <c r="EV78" s="111"/>
      <c r="EW78" s="111"/>
      <c r="EX78" s="111"/>
      <c r="EY78" s="111"/>
      <c r="EZ78" s="111"/>
      <c r="FA78" s="111"/>
      <c r="FB78" s="111"/>
      <c r="FC78" s="111"/>
      <c r="FD78" s="111"/>
      <c r="FE78" s="111"/>
      <c r="FF78" s="111"/>
      <c r="FG78" s="111"/>
      <c r="FH78" s="111"/>
      <c r="FI78" s="111"/>
      <c r="FJ78" s="111"/>
      <c r="FK78" s="111"/>
      <c r="FL78" s="111"/>
      <c r="FM78" s="111"/>
      <c r="FN78" s="111"/>
      <c r="FO78" s="111"/>
      <c r="FP78" s="111"/>
      <c r="FQ78" s="111"/>
      <c r="FR78" s="111"/>
      <c r="FS78" s="111"/>
      <c r="FT78" s="111"/>
      <c r="FU78" s="111"/>
      <c r="FV78" s="111"/>
      <c r="FW78" s="111"/>
      <c r="FX78" s="111"/>
      <c r="FY78" s="111"/>
      <c r="FZ78" s="111"/>
      <c r="GA78" s="111"/>
      <c r="GB78" s="111"/>
      <c r="GC78" s="111"/>
      <c r="GD78" s="111"/>
      <c r="GE78" s="111"/>
      <c r="GF78" s="111"/>
      <c r="GG78" s="111"/>
      <c r="GH78" s="111"/>
      <c r="GI78" s="111"/>
      <c r="GJ78" s="111"/>
      <c r="GK78" s="111"/>
      <c r="GL78" s="111"/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1"/>
      <c r="HA78" s="111"/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1"/>
      <c r="HP78" s="111"/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1"/>
      <c r="IE78" s="111"/>
      <c r="IF78" s="111"/>
      <c r="IG78" s="111"/>
      <c r="IH78" s="111"/>
      <c r="II78" s="111"/>
      <c r="IJ78" s="111"/>
    </row>
    <row r="79" spans="1:244" s="115" customFormat="1" ht="24">
      <c r="A79" s="749">
        <v>2.2000000000000002</v>
      </c>
      <c r="B79" s="750" t="s">
        <v>44</v>
      </c>
      <c r="C79" s="749" t="s">
        <v>63</v>
      </c>
      <c r="D79" s="749" t="s">
        <v>23</v>
      </c>
      <c r="E79" s="757">
        <f>+'1.เป้าหมาย'!B14</f>
        <v>52000</v>
      </c>
      <c r="F79" s="772">
        <f>+F81+F82</f>
        <v>0</v>
      </c>
      <c r="G79" s="772" t="e">
        <f>+F79/F83</f>
        <v>#DIV/0!</v>
      </c>
      <c r="H79" s="754" t="e">
        <f>+IF(G79&lt;50000,G79*5/50000,IF(G79&gt;=50000,5))</f>
        <v>#DIV/0!</v>
      </c>
      <c r="I79" s="755" t="e">
        <f>IF(H79&lt;1.51,"ต้องปรับปรุงเร่งด่วน",IF(H79&lt;2.51,"ต้องปรับปรุง",IF(H79&lt;3.51,"พอใช้",IF(H79&lt;4.51,"ดี",IF(H79&gt;=4.51,"ดีมาก")))))</f>
        <v>#DIV/0!</v>
      </c>
      <c r="J79" s="772">
        <f>+'1.เป้าหมาย'!C14</f>
        <v>103300</v>
      </c>
      <c r="K79" s="772">
        <v>5009850</v>
      </c>
      <c r="L79" s="772">
        <f>+K79/K83</f>
        <v>5009850</v>
      </c>
      <c r="M79" s="772"/>
      <c r="N79" s="772"/>
      <c r="O79" s="772"/>
      <c r="P79" s="772"/>
      <c r="Q79" s="754">
        <f>+IF(L79&lt;50000,L79*5/50000,IF(L79&gt;=50000,5))</f>
        <v>5</v>
      </c>
      <c r="R79" s="755" t="str">
        <f>IF(Q79&lt;1.51,"ต้องปรับปรุงเร่งด่วน",IF(Q79&lt;2.51,"ต้องปรับปรุง",IF(Q79&lt;3.51,"พอใช้",IF(Q79&lt;4.51,"ดี",IF(Q79&gt;=4.51,"ดีมาก")))))</f>
        <v>ดีมาก</v>
      </c>
      <c r="S79" s="772">
        <f>+'1.เป้าหมาย'!D14</f>
        <v>50000</v>
      </c>
      <c r="T79" s="772">
        <f>+T81+T82</f>
        <v>0</v>
      </c>
      <c r="U79" s="772" t="e">
        <f>+T79/T83</f>
        <v>#DIV/0!</v>
      </c>
      <c r="V79" s="754" t="e">
        <f>+IF(U79&lt;50000,U79*5/50000,IF(U79&gt;=50000,5))</f>
        <v>#DIV/0!</v>
      </c>
      <c r="W79" s="755" t="e">
        <f>IF(V79&lt;1.51,"ต้องปรับปรุงเร่งด่วน",IF(V79&lt;2.51,"ต้องปรับปรุง",IF(V79&lt;3.51,"พอใช้",IF(V79&lt;4.51,"ดี",IF(V79&gt;=4.51,"ดีมาก")))))</f>
        <v>#DIV/0!</v>
      </c>
      <c r="X79" s="772">
        <f>+'1.เป้าหมาย'!E14</f>
        <v>60000</v>
      </c>
      <c r="Y79" s="772">
        <f>+Y81+Y82</f>
        <v>0</v>
      </c>
      <c r="Z79" s="772" t="e">
        <f>+Y79/Y83</f>
        <v>#DIV/0!</v>
      </c>
      <c r="AA79" s="754" t="e">
        <f>+IF(Z79&lt;60000,Z79*5/60000,IF(Z79&gt;=60000,5))</f>
        <v>#DIV/0!</v>
      </c>
      <c r="AB79" s="755" t="e">
        <f>IF(AA79&lt;1.51,"ต้องปรับปรุงเร่งด่วน",IF(AA79&lt;2.51,"ต้องปรับปรุง",IF(AA79&lt;3.51,"พอใช้",IF(AA79&lt;4.51,"ดี",IF(AA79&gt;=4.51,"ดีมาก")))))</f>
        <v>#DIV/0!</v>
      </c>
      <c r="AC79" s="772">
        <f>+'1.เป้าหมาย'!F14</f>
        <v>86000</v>
      </c>
      <c r="AD79" s="772">
        <f>+AD81+AD82</f>
        <v>0</v>
      </c>
      <c r="AE79" s="772" t="e">
        <f>+AD79/AD83</f>
        <v>#DIV/0!</v>
      </c>
      <c r="AF79" s="754" t="e">
        <f>+IF(AE79&lt;60000,AE79*5/60000,IF(AE79&gt;=60000,5))</f>
        <v>#DIV/0!</v>
      </c>
      <c r="AG79" s="755" t="e">
        <f>IF(AF79&lt;1.51,"ต้องปรับปรุงเร่งด่วน",IF(AF79&lt;2.51,"ต้องปรับปรุง",IF(AF79&lt;3.51,"พอใช้",IF(AF79&lt;4.51,"ดี",IF(AF79&gt;=4.51,"ดีมาก")))))</f>
        <v>#DIV/0!</v>
      </c>
      <c r="AH79" s="772">
        <f>+'1.เป้าหมาย'!G14</f>
        <v>180000</v>
      </c>
      <c r="AI79" s="772">
        <f>+AI81+AI82</f>
        <v>0</v>
      </c>
      <c r="AJ79" s="772" t="e">
        <f>+AI79/AI83</f>
        <v>#DIV/0!</v>
      </c>
      <c r="AK79" s="754" t="e">
        <f>+IF(AJ79&lt;60000,AJ79*5/60000,IF(AJ79&gt;=60000,5))</f>
        <v>#DIV/0!</v>
      </c>
      <c r="AL79" s="755" t="e">
        <f>IF(AK79&lt;1.51,"ต้องปรับปรุงเร่งด่วน",IF(AK79&lt;2.51,"ต้องปรับปรุง",IF(AK79&lt;3.51,"พอใช้",IF(AK79&lt;4.51,"ดี",IF(AK79&gt;=4.51,"ดีมาก")))))</f>
        <v>#DIV/0!</v>
      </c>
      <c r="AM79" s="772">
        <f>+'1.เป้าหมาย'!H14</f>
        <v>15000</v>
      </c>
      <c r="AN79" s="772">
        <f>+AN81+AN82</f>
        <v>0</v>
      </c>
      <c r="AO79" s="772" t="e">
        <f>+AN79/AN83</f>
        <v>#DIV/0!</v>
      </c>
      <c r="AP79" s="754" t="e">
        <f>+IF(AO79&lt;60000,AO79*5/60000,IF(AO79&gt;=60000,5))</f>
        <v>#DIV/0!</v>
      </c>
      <c r="AQ79" s="755" t="e">
        <f>IF(AP79&lt;1.51,"ต้องปรับปรุงเร่งด่วน",IF(AP79&lt;2.51,"ต้องปรับปรุง",IF(AP79&lt;3.51,"พอใช้",IF(AP79&lt;4.51,"ดี",IF(AP79&gt;=4.51,"ดีมาก")))))</f>
        <v>#DIV/0!</v>
      </c>
      <c r="AR79" s="772">
        <f>+'1.เป้าหมาย'!I14</f>
        <v>25000</v>
      </c>
      <c r="AS79" s="772">
        <f>+AS81+AS82</f>
        <v>0</v>
      </c>
      <c r="AT79" s="772" t="e">
        <f>+AS79/AS83</f>
        <v>#DIV/0!</v>
      </c>
      <c r="AU79" s="754" t="e">
        <f>+IF(AT79&lt;25000,AT79*5/25000,IF(AT79&gt;=25000,5))</f>
        <v>#DIV/0!</v>
      </c>
      <c r="AV79" s="755" t="e">
        <f>IF(AU79&lt;1.51,"ต้องปรับปรุงเร่งด่วน",IF(AU79&lt;2.51,"ต้องปรับปรุง",IF(AU79&lt;3.51,"พอใช้",IF(AU79&lt;4.51,"ดี",IF(AU79&gt;=4.51,"ดีมาก")))))</f>
        <v>#DIV/0!</v>
      </c>
      <c r="AW79" s="772">
        <f>+'1.เป้าหมาย'!J14</f>
        <v>42000</v>
      </c>
      <c r="AX79" s="772">
        <f>+AX81+AX82</f>
        <v>0</v>
      </c>
      <c r="AY79" s="772" t="e">
        <f>+AX79/AX83</f>
        <v>#DIV/0!</v>
      </c>
      <c r="AZ79" s="754" t="e">
        <f>+IF(AY79&lt;25000,AY79*5/25000,IF(AY79&gt;=25000,5))</f>
        <v>#DIV/0!</v>
      </c>
      <c r="BA79" s="755" t="e">
        <f>IF(AZ79&lt;1.51,"ต้องปรับปรุงเร่งด่วน",IF(AZ79&lt;2.51,"ต้องปรับปรุง",IF(AZ79&lt;3.51,"พอใช้",IF(AZ79&lt;4.51,"ดี",IF(AZ79&gt;=4.51,"ดีมาก")))))</f>
        <v>#DIV/0!</v>
      </c>
      <c r="BB79" s="772">
        <f>+'1.เป้าหมาย'!K14</f>
        <v>15000</v>
      </c>
      <c r="BC79" s="772">
        <f>+BC81+BC82</f>
        <v>0</v>
      </c>
      <c r="BD79" s="772" t="e">
        <f>+BC79/BC83</f>
        <v>#DIV/0!</v>
      </c>
      <c r="BE79" s="754" t="e">
        <f>+IF(BD79&lt;25000,BD79*5/25000,IF(BD79&gt;=25000,5))</f>
        <v>#DIV/0!</v>
      </c>
      <c r="BF79" s="755" t="e">
        <f>IF(BE79&lt;1.51,"ต้องปรับปรุงเร่งด่วน",IF(BE79&lt;2.51,"ต้องปรับปรุง",IF(BE79&lt;3.51,"พอใช้",IF(BE79&lt;4.51,"ดี",IF(BE79&gt;=4.51,"ดีมาก")))))</f>
        <v>#DIV/0!</v>
      </c>
      <c r="BG79" s="772">
        <f>+'1.เป้าหมาย'!L14</f>
        <v>42722.05</v>
      </c>
      <c r="BH79" s="772">
        <f>+BH81+BH82</f>
        <v>0</v>
      </c>
      <c r="BI79" s="772" t="e">
        <f>+BH79/BH83</f>
        <v>#DIV/0!</v>
      </c>
      <c r="BJ79" s="754" t="e">
        <f>+IF(BI79&lt;25000,BI79*5/25000,IF(BI79&gt;=25000,5))</f>
        <v>#DIV/0!</v>
      </c>
      <c r="BK79" s="755" t="e">
        <f>IF(BJ79&lt;1.51,"ต้องปรับปรุงเร่งด่วน",IF(BJ79&lt;2.51,"ต้องปรับปรุง",IF(BJ79&lt;3.51,"พอใช้",IF(BJ79&lt;4.51,"ดี",IF(BJ79&gt;=4.51,"ดีมาก")))))</f>
        <v>#DIV/0!</v>
      </c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111"/>
      <c r="CC79" s="111"/>
      <c r="CD79" s="111"/>
      <c r="CE79" s="111"/>
      <c r="CF79" s="111"/>
      <c r="CG79" s="111"/>
      <c r="CH79" s="111"/>
      <c r="CI79" s="111"/>
      <c r="CJ79" s="111"/>
      <c r="CK79" s="111"/>
      <c r="CL79" s="111"/>
      <c r="CM79" s="111"/>
      <c r="CN79" s="111"/>
      <c r="CO79" s="111"/>
      <c r="CP79" s="111"/>
      <c r="CQ79" s="111"/>
      <c r="CR79" s="111"/>
      <c r="CS79" s="111"/>
      <c r="CT79" s="111"/>
      <c r="CU79" s="111"/>
      <c r="CV79" s="111"/>
      <c r="CW79" s="111"/>
      <c r="CX79" s="111"/>
      <c r="CY79" s="111"/>
      <c r="CZ79" s="111"/>
      <c r="DA79" s="111"/>
      <c r="DB79" s="111"/>
      <c r="DC79" s="111"/>
      <c r="DD79" s="111"/>
      <c r="DE79" s="111"/>
      <c r="DF79" s="111"/>
      <c r="DG79" s="111"/>
      <c r="DH79" s="111"/>
      <c r="DI79" s="111"/>
      <c r="DJ79" s="111"/>
      <c r="DK79" s="111"/>
      <c r="DL79" s="111"/>
      <c r="DM79" s="111"/>
      <c r="DN79" s="111"/>
      <c r="DO79" s="111"/>
      <c r="DP79" s="111"/>
      <c r="DQ79" s="111"/>
      <c r="DR79" s="111"/>
      <c r="DS79" s="111"/>
      <c r="DT79" s="111"/>
      <c r="DU79" s="111"/>
      <c r="DV79" s="111"/>
      <c r="DW79" s="111"/>
      <c r="DX79" s="111"/>
      <c r="DY79" s="111"/>
      <c r="DZ79" s="111"/>
      <c r="EA79" s="111"/>
      <c r="EB79" s="111"/>
      <c r="EC79" s="111"/>
      <c r="ED79" s="111"/>
      <c r="EE79" s="111"/>
      <c r="EF79" s="111"/>
      <c r="EG79" s="111"/>
      <c r="EH79" s="111"/>
      <c r="EI79" s="111"/>
      <c r="EJ79" s="111"/>
      <c r="EK79" s="111"/>
      <c r="EL79" s="111"/>
      <c r="EM79" s="111"/>
      <c r="EN79" s="111"/>
      <c r="EO79" s="111"/>
      <c r="EP79" s="111"/>
      <c r="EQ79" s="111"/>
      <c r="ER79" s="111"/>
      <c r="ES79" s="111"/>
      <c r="ET79" s="111"/>
      <c r="EU79" s="111"/>
      <c r="EV79" s="111"/>
      <c r="EW79" s="111"/>
      <c r="EX79" s="111"/>
      <c r="EY79" s="111"/>
      <c r="EZ79" s="111"/>
      <c r="FA79" s="111"/>
      <c r="FB79" s="111"/>
      <c r="FC79" s="111"/>
      <c r="FD79" s="111"/>
      <c r="FE79" s="111"/>
      <c r="FF79" s="111"/>
      <c r="FG79" s="111"/>
      <c r="FH79" s="111"/>
      <c r="FI79" s="111"/>
      <c r="FJ79" s="111"/>
      <c r="FK79" s="111"/>
      <c r="FL79" s="111"/>
      <c r="FM79" s="111"/>
      <c r="FN79" s="111"/>
      <c r="FO79" s="111"/>
      <c r="FP79" s="111"/>
      <c r="FQ79" s="111"/>
      <c r="FR79" s="111"/>
      <c r="FS79" s="111"/>
      <c r="FT79" s="111"/>
      <c r="FU79" s="111"/>
      <c r="FV79" s="111"/>
      <c r="FW79" s="111"/>
      <c r="FX79" s="111"/>
      <c r="FY79" s="111"/>
      <c r="FZ79" s="111"/>
      <c r="GA79" s="111"/>
      <c r="GB79" s="111"/>
      <c r="GC79" s="111"/>
      <c r="GD79" s="111"/>
      <c r="GE79" s="111"/>
      <c r="GF79" s="111"/>
      <c r="GG79" s="111"/>
      <c r="GH79" s="111"/>
      <c r="GI79" s="111"/>
      <c r="GJ79" s="111"/>
      <c r="GK79" s="111"/>
      <c r="GL79" s="111"/>
      <c r="GM79" s="111"/>
      <c r="GN79" s="111"/>
      <c r="GO79" s="111"/>
      <c r="GP79" s="111"/>
      <c r="GQ79" s="111"/>
      <c r="GR79" s="111"/>
      <c r="GS79" s="111"/>
      <c r="GT79" s="111"/>
      <c r="GU79" s="111"/>
      <c r="GV79" s="111"/>
      <c r="GW79" s="111"/>
      <c r="GX79" s="111"/>
      <c r="GY79" s="111"/>
      <c r="GZ79" s="111"/>
      <c r="HA79" s="111"/>
      <c r="HB79" s="111"/>
      <c r="HC79" s="111"/>
      <c r="HD79" s="111"/>
      <c r="HE79" s="111"/>
      <c r="HF79" s="111"/>
      <c r="HG79" s="111"/>
      <c r="HH79" s="111"/>
      <c r="HI79" s="111"/>
      <c r="HJ79" s="111"/>
      <c r="HK79" s="111"/>
      <c r="HL79" s="111"/>
      <c r="HM79" s="111"/>
      <c r="HN79" s="111"/>
      <c r="HO79" s="111"/>
      <c r="HP79" s="111"/>
      <c r="HQ79" s="111"/>
      <c r="HR79" s="111"/>
      <c r="HS79" s="111"/>
      <c r="HT79" s="111"/>
      <c r="HU79" s="111"/>
      <c r="HV79" s="111"/>
      <c r="HW79" s="111"/>
      <c r="HX79" s="111"/>
      <c r="HY79" s="111"/>
      <c r="HZ79" s="111"/>
      <c r="IA79" s="111"/>
      <c r="IB79" s="111"/>
      <c r="IC79" s="111"/>
      <c r="ID79" s="111"/>
      <c r="IE79" s="111"/>
      <c r="IF79" s="111"/>
      <c r="IG79" s="111"/>
      <c r="IH79" s="111"/>
      <c r="II79" s="111"/>
      <c r="IJ79" s="111"/>
    </row>
    <row r="80" spans="1:244" s="115" customFormat="1" ht="69.75" customHeight="1">
      <c r="A80" s="570"/>
      <c r="B80" s="1265" t="s">
        <v>133</v>
      </c>
      <c r="C80" s="571"/>
      <c r="D80" s="572"/>
      <c r="E80" s="573"/>
      <c r="F80" s="648"/>
      <c r="G80" s="648"/>
      <c r="H80" s="585"/>
      <c r="I80" s="585"/>
      <c r="J80" s="585"/>
      <c r="K80" s="648"/>
      <c r="L80" s="648"/>
      <c r="M80" s="648"/>
      <c r="N80" s="648"/>
      <c r="O80" s="648"/>
      <c r="P80" s="648"/>
      <c r="Q80" s="585"/>
      <c r="R80" s="585"/>
      <c r="S80" s="585"/>
      <c r="T80" s="648"/>
      <c r="U80" s="648"/>
      <c r="V80" s="585"/>
      <c r="W80" s="585"/>
      <c r="X80" s="585"/>
      <c r="Y80" s="648"/>
      <c r="Z80" s="648"/>
      <c r="AA80" s="585"/>
      <c r="AB80" s="585"/>
      <c r="AC80" s="585"/>
      <c r="AD80" s="648"/>
      <c r="AE80" s="648"/>
      <c r="AF80" s="585"/>
      <c r="AG80" s="585"/>
      <c r="AH80" s="585"/>
      <c r="AI80" s="648"/>
      <c r="AJ80" s="648"/>
      <c r="AK80" s="585"/>
      <c r="AL80" s="585"/>
      <c r="AM80" s="585"/>
      <c r="AN80" s="648"/>
      <c r="AO80" s="648"/>
      <c r="AP80" s="585"/>
      <c r="AQ80" s="585"/>
      <c r="AR80" s="585"/>
      <c r="AS80" s="648"/>
      <c r="AT80" s="648"/>
      <c r="AU80" s="585"/>
      <c r="AV80" s="585"/>
      <c r="AW80" s="585"/>
      <c r="AX80" s="648"/>
      <c r="AY80" s="648"/>
      <c r="AZ80" s="585"/>
      <c r="BA80" s="585"/>
      <c r="BB80" s="585"/>
      <c r="BC80" s="648"/>
      <c r="BD80" s="648"/>
      <c r="BE80" s="585"/>
      <c r="BF80" s="585"/>
      <c r="BG80" s="585"/>
      <c r="BH80" s="648"/>
      <c r="BI80" s="648"/>
      <c r="BJ80" s="585"/>
      <c r="BK80" s="585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1"/>
      <c r="CS80" s="111"/>
      <c r="CT80" s="111"/>
      <c r="CU80" s="111"/>
      <c r="CV80" s="111"/>
      <c r="CW80" s="111"/>
      <c r="CX80" s="111"/>
      <c r="CY80" s="111"/>
      <c r="CZ80" s="111"/>
      <c r="DA80" s="111"/>
      <c r="DB80" s="111"/>
      <c r="DC80" s="111"/>
      <c r="DD80" s="111"/>
      <c r="DE80" s="111"/>
      <c r="DF80" s="111"/>
      <c r="DG80" s="111"/>
      <c r="DH80" s="111"/>
      <c r="DI80" s="111"/>
      <c r="DJ80" s="111"/>
      <c r="DK80" s="111"/>
      <c r="DL80" s="111"/>
      <c r="DM80" s="111"/>
      <c r="DN80" s="111"/>
      <c r="DO80" s="111"/>
      <c r="DP80" s="111"/>
      <c r="DQ80" s="111"/>
      <c r="DR80" s="111"/>
      <c r="DS80" s="111"/>
      <c r="DT80" s="111"/>
      <c r="DU80" s="111"/>
      <c r="DV80" s="111"/>
      <c r="DW80" s="111"/>
      <c r="DX80" s="111"/>
      <c r="DY80" s="111"/>
      <c r="DZ80" s="111"/>
      <c r="EA80" s="111"/>
      <c r="EB80" s="111"/>
      <c r="EC80" s="111"/>
      <c r="ED80" s="111"/>
      <c r="EE80" s="111"/>
      <c r="EF80" s="111"/>
      <c r="EG80" s="111"/>
      <c r="EH80" s="111"/>
      <c r="EI80" s="111"/>
      <c r="EJ80" s="111"/>
      <c r="EK80" s="111"/>
      <c r="EL80" s="111"/>
      <c r="EM80" s="111"/>
      <c r="EN80" s="111"/>
      <c r="EO80" s="111"/>
      <c r="EP80" s="111"/>
      <c r="EQ80" s="111"/>
      <c r="ER80" s="111"/>
      <c r="ES80" s="111"/>
      <c r="ET80" s="111"/>
      <c r="EU80" s="111"/>
      <c r="EV80" s="111"/>
      <c r="EW80" s="111"/>
      <c r="EX80" s="111"/>
      <c r="EY80" s="111"/>
      <c r="EZ80" s="111"/>
      <c r="FA80" s="111"/>
      <c r="FB80" s="111"/>
      <c r="FC80" s="111"/>
      <c r="FD80" s="111"/>
      <c r="FE80" s="111"/>
      <c r="FF80" s="111"/>
      <c r="FG80" s="111"/>
      <c r="FH80" s="111"/>
      <c r="FI80" s="111"/>
      <c r="FJ80" s="111"/>
      <c r="FK80" s="111"/>
      <c r="FL80" s="111"/>
      <c r="FM80" s="111"/>
      <c r="FN80" s="111"/>
      <c r="FO80" s="111"/>
      <c r="FP80" s="111"/>
      <c r="FQ80" s="111"/>
      <c r="FR80" s="111"/>
      <c r="FS80" s="111"/>
      <c r="FT80" s="111"/>
      <c r="FU80" s="111"/>
      <c r="FV80" s="111"/>
      <c r="FW80" s="111"/>
      <c r="FX80" s="111"/>
      <c r="FY80" s="111"/>
      <c r="FZ80" s="111"/>
      <c r="GA80" s="111"/>
      <c r="GB80" s="111"/>
      <c r="GC80" s="111"/>
      <c r="GD80" s="111"/>
      <c r="GE80" s="111"/>
      <c r="GF80" s="111"/>
      <c r="GG80" s="111"/>
      <c r="GH80" s="111"/>
      <c r="GI80" s="111"/>
      <c r="GJ80" s="111"/>
      <c r="GK80" s="111"/>
      <c r="GL80" s="111"/>
      <c r="GM80" s="111"/>
      <c r="GN80" s="111"/>
      <c r="GO80" s="111"/>
      <c r="GP80" s="111"/>
      <c r="GQ80" s="111"/>
      <c r="GR80" s="111"/>
      <c r="GS80" s="111"/>
      <c r="GT80" s="111"/>
      <c r="GU80" s="111"/>
      <c r="GV80" s="111"/>
      <c r="GW80" s="111"/>
      <c r="GX80" s="111"/>
      <c r="GY80" s="111"/>
      <c r="GZ80" s="111"/>
      <c r="HA80" s="111"/>
      <c r="HB80" s="111"/>
      <c r="HC80" s="111"/>
      <c r="HD80" s="111"/>
      <c r="HE80" s="111"/>
      <c r="HF80" s="111"/>
      <c r="HG80" s="111"/>
      <c r="HH80" s="111"/>
      <c r="HI80" s="111"/>
      <c r="HJ80" s="111"/>
      <c r="HK80" s="111"/>
      <c r="HL80" s="111"/>
      <c r="HM80" s="111"/>
      <c r="HN80" s="111"/>
      <c r="HO80" s="111"/>
      <c r="HP80" s="111"/>
      <c r="HQ80" s="111"/>
      <c r="HR80" s="111"/>
      <c r="HS80" s="111"/>
      <c r="HT80" s="111"/>
      <c r="HU80" s="111"/>
      <c r="HV80" s="111"/>
      <c r="HW80" s="111"/>
      <c r="HX80" s="111"/>
      <c r="HY80" s="111"/>
      <c r="HZ80" s="111"/>
      <c r="IA80" s="111"/>
      <c r="IB80" s="111"/>
      <c r="IC80" s="111"/>
      <c r="ID80" s="111"/>
      <c r="IE80" s="111"/>
      <c r="IF80" s="111"/>
      <c r="IG80" s="111"/>
      <c r="IH80" s="111"/>
      <c r="II80" s="111"/>
      <c r="IJ80" s="111"/>
    </row>
    <row r="81" spans="1:244" s="115" customFormat="1" ht="29.25" customHeight="1">
      <c r="A81" s="649"/>
      <c r="B81" s="135" t="s">
        <v>45</v>
      </c>
      <c r="C81" s="572"/>
      <c r="D81" s="572" t="s">
        <v>182</v>
      </c>
      <c r="E81" s="650"/>
      <c r="F81" s="651"/>
      <c r="G81" s="652"/>
      <c r="H81" s="653"/>
      <c r="I81" s="653"/>
      <c r="J81" s="653"/>
      <c r="K81" s="651"/>
      <c r="L81" s="652"/>
      <c r="M81" s="652"/>
      <c r="N81" s="652"/>
      <c r="O81" s="652"/>
      <c r="P81" s="652"/>
      <c r="Q81" s="653"/>
      <c r="R81" s="653"/>
      <c r="S81" s="653"/>
      <c r="T81" s="651"/>
      <c r="U81" s="652"/>
      <c r="V81" s="653"/>
      <c r="W81" s="653"/>
      <c r="X81" s="653"/>
      <c r="Y81" s="651"/>
      <c r="Z81" s="652"/>
      <c r="AA81" s="653"/>
      <c r="AB81" s="653"/>
      <c r="AC81" s="653"/>
      <c r="AD81" s="651"/>
      <c r="AE81" s="652"/>
      <c r="AF81" s="653"/>
      <c r="AG81" s="653"/>
      <c r="AH81" s="653"/>
      <c r="AI81" s="651"/>
      <c r="AJ81" s="652"/>
      <c r="AK81" s="653"/>
      <c r="AL81" s="653"/>
      <c r="AM81" s="653"/>
      <c r="AN81" s="651"/>
      <c r="AO81" s="652"/>
      <c r="AP81" s="653"/>
      <c r="AQ81" s="653"/>
      <c r="AR81" s="653"/>
      <c r="AS81" s="651"/>
      <c r="AT81" s="652"/>
      <c r="AU81" s="653"/>
      <c r="AV81" s="653"/>
      <c r="AW81" s="653"/>
      <c r="AX81" s="651"/>
      <c r="AY81" s="652"/>
      <c r="AZ81" s="653"/>
      <c r="BA81" s="653"/>
      <c r="BB81" s="653"/>
      <c r="BC81" s="651"/>
      <c r="BD81" s="654"/>
      <c r="BE81" s="653"/>
      <c r="BF81" s="653"/>
      <c r="BG81" s="653"/>
      <c r="BH81" s="651"/>
      <c r="BI81" s="652"/>
      <c r="BJ81" s="653"/>
      <c r="BK81" s="653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  <c r="BZ81" s="111"/>
      <c r="CA81" s="111"/>
      <c r="CB81" s="111"/>
      <c r="CC81" s="111"/>
      <c r="CD81" s="111"/>
      <c r="CE81" s="111"/>
      <c r="CF81" s="111"/>
      <c r="CG81" s="111"/>
      <c r="CH81" s="111"/>
      <c r="CI81" s="111"/>
      <c r="CJ81" s="111"/>
      <c r="CK81" s="111"/>
      <c r="CL81" s="111"/>
      <c r="CM81" s="111"/>
      <c r="CN81" s="111"/>
      <c r="CO81" s="111"/>
      <c r="CP81" s="111"/>
      <c r="CQ81" s="111"/>
      <c r="CR81" s="111"/>
      <c r="CS81" s="111"/>
      <c r="CT81" s="111"/>
      <c r="CU81" s="111"/>
      <c r="CV81" s="111"/>
      <c r="CW81" s="111"/>
      <c r="CX81" s="111"/>
      <c r="CY81" s="111"/>
      <c r="CZ81" s="111"/>
      <c r="DA81" s="111"/>
      <c r="DB81" s="111"/>
      <c r="DC81" s="111"/>
      <c r="DD81" s="111"/>
      <c r="DE81" s="111"/>
      <c r="DF81" s="111"/>
      <c r="DG81" s="111"/>
      <c r="DH81" s="111"/>
      <c r="DI81" s="111"/>
      <c r="DJ81" s="111"/>
      <c r="DK81" s="111"/>
      <c r="DL81" s="111"/>
      <c r="DM81" s="111"/>
      <c r="DN81" s="111"/>
      <c r="DO81" s="111"/>
      <c r="DP81" s="111"/>
      <c r="DQ81" s="111"/>
      <c r="DR81" s="111"/>
      <c r="DS81" s="111"/>
      <c r="DT81" s="111"/>
      <c r="DU81" s="111"/>
      <c r="DV81" s="111"/>
      <c r="DW81" s="111"/>
      <c r="DX81" s="111"/>
      <c r="DY81" s="111"/>
      <c r="DZ81" s="111"/>
      <c r="EA81" s="111"/>
      <c r="EB81" s="111"/>
      <c r="EC81" s="111"/>
      <c r="ED81" s="111"/>
      <c r="EE81" s="111"/>
      <c r="EF81" s="111"/>
      <c r="EG81" s="111"/>
      <c r="EH81" s="111"/>
      <c r="EI81" s="111"/>
      <c r="EJ81" s="111"/>
      <c r="EK81" s="111"/>
      <c r="EL81" s="111"/>
      <c r="EM81" s="111"/>
      <c r="EN81" s="111"/>
      <c r="EO81" s="111"/>
      <c r="EP81" s="111"/>
      <c r="EQ81" s="111"/>
      <c r="ER81" s="111"/>
      <c r="ES81" s="111"/>
      <c r="ET81" s="111"/>
      <c r="EU81" s="111"/>
      <c r="EV81" s="111"/>
      <c r="EW81" s="111"/>
      <c r="EX81" s="111"/>
      <c r="EY81" s="111"/>
      <c r="EZ81" s="111"/>
      <c r="FA81" s="111"/>
      <c r="FB81" s="111"/>
      <c r="FC81" s="111"/>
      <c r="FD81" s="111"/>
      <c r="FE81" s="111"/>
      <c r="FF81" s="111"/>
      <c r="FG81" s="111"/>
      <c r="FH81" s="111"/>
      <c r="FI81" s="111"/>
      <c r="FJ81" s="111"/>
      <c r="FK81" s="111"/>
      <c r="FL81" s="111"/>
      <c r="FM81" s="111"/>
      <c r="FN81" s="111"/>
      <c r="FO81" s="111"/>
      <c r="FP81" s="111"/>
      <c r="FQ81" s="111"/>
      <c r="FR81" s="111"/>
      <c r="FS81" s="111"/>
      <c r="FT81" s="111"/>
      <c r="FU81" s="111"/>
      <c r="FV81" s="111"/>
      <c r="FW81" s="111"/>
      <c r="FX81" s="111"/>
      <c r="FY81" s="111"/>
      <c r="FZ81" s="111"/>
      <c r="GA81" s="111"/>
      <c r="GB81" s="111"/>
      <c r="GC81" s="111"/>
      <c r="GD81" s="111"/>
      <c r="GE81" s="111"/>
      <c r="GF81" s="111"/>
      <c r="GG81" s="111"/>
      <c r="GH81" s="111"/>
      <c r="GI81" s="111"/>
      <c r="GJ81" s="111"/>
      <c r="GK81" s="111"/>
      <c r="GL81" s="111"/>
      <c r="GM81" s="111"/>
      <c r="GN81" s="111"/>
      <c r="GO81" s="111"/>
      <c r="GP81" s="111"/>
      <c r="GQ81" s="111"/>
      <c r="GR81" s="111"/>
      <c r="GS81" s="111"/>
      <c r="GT81" s="111"/>
      <c r="GU81" s="111"/>
      <c r="GV81" s="111"/>
      <c r="GW81" s="111"/>
      <c r="GX81" s="111"/>
      <c r="GY81" s="111"/>
      <c r="GZ81" s="111"/>
      <c r="HA81" s="111"/>
      <c r="HB81" s="111"/>
      <c r="HC81" s="111"/>
      <c r="HD81" s="111"/>
      <c r="HE81" s="111"/>
      <c r="HF81" s="111"/>
      <c r="HG81" s="111"/>
      <c r="HH81" s="111"/>
      <c r="HI81" s="111"/>
      <c r="HJ81" s="111"/>
      <c r="HK81" s="111"/>
      <c r="HL81" s="111"/>
      <c r="HM81" s="111"/>
      <c r="HN81" s="111"/>
      <c r="HO81" s="111"/>
      <c r="HP81" s="111"/>
      <c r="HQ81" s="111"/>
      <c r="HR81" s="111"/>
      <c r="HS81" s="111"/>
      <c r="HT81" s="111"/>
      <c r="HU81" s="111"/>
      <c r="HV81" s="111"/>
      <c r="HW81" s="111"/>
      <c r="HX81" s="111"/>
      <c r="HY81" s="111"/>
      <c r="HZ81" s="111"/>
      <c r="IA81" s="111"/>
      <c r="IB81" s="111"/>
      <c r="IC81" s="111"/>
      <c r="ID81" s="111"/>
      <c r="IE81" s="111"/>
      <c r="IF81" s="111"/>
      <c r="IG81" s="111"/>
      <c r="IH81" s="111"/>
      <c r="II81" s="111"/>
      <c r="IJ81" s="111"/>
    </row>
    <row r="82" spans="1:244" s="115" customFormat="1" ht="33" customHeight="1">
      <c r="A82" s="649"/>
      <c r="B82" s="135" t="s">
        <v>46</v>
      </c>
      <c r="C82" s="572"/>
      <c r="D82" s="572" t="s">
        <v>182</v>
      </c>
      <c r="E82" s="650"/>
      <c r="F82" s="655"/>
      <c r="G82" s="652"/>
      <c r="H82" s="653"/>
      <c r="I82" s="653"/>
      <c r="J82" s="653"/>
      <c r="K82" s="655"/>
      <c r="L82" s="652"/>
      <c r="M82" s="652"/>
      <c r="N82" s="652"/>
      <c r="O82" s="652"/>
      <c r="P82" s="652"/>
      <c r="Q82" s="653"/>
      <c r="R82" s="653"/>
      <c r="S82" s="653"/>
      <c r="T82" s="655"/>
      <c r="U82" s="652"/>
      <c r="V82" s="653"/>
      <c r="W82" s="653"/>
      <c r="X82" s="653"/>
      <c r="Y82" s="655"/>
      <c r="Z82" s="652"/>
      <c r="AA82" s="653"/>
      <c r="AB82" s="653"/>
      <c r="AC82" s="653"/>
      <c r="AD82" s="655"/>
      <c r="AE82" s="652"/>
      <c r="AF82" s="653"/>
      <c r="AG82" s="653"/>
      <c r="AH82" s="653"/>
      <c r="AI82" s="655"/>
      <c r="AJ82" s="652"/>
      <c r="AK82" s="653"/>
      <c r="AL82" s="653"/>
      <c r="AM82" s="653"/>
      <c r="AN82" s="655"/>
      <c r="AO82" s="652"/>
      <c r="AP82" s="653"/>
      <c r="AQ82" s="653"/>
      <c r="AR82" s="653"/>
      <c r="AS82" s="655"/>
      <c r="AT82" s="652"/>
      <c r="AU82" s="653"/>
      <c r="AV82" s="653"/>
      <c r="AW82" s="653"/>
      <c r="AX82" s="655"/>
      <c r="AY82" s="652"/>
      <c r="AZ82" s="653"/>
      <c r="BA82" s="653"/>
      <c r="BB82" s="653"/>
      <c r="BC82" s="655"/>
      <c r="BD82" s="654"/>
      <c r="BE82" s="653"/>
      <c r="BF82" s="653"/>
      <c r="BG82" s="653"/>
      <c r="BH82" s="655"/>
      <c r="BI82" s="652"/>
      <c r="BJ82" s="653"/>
      <c r="BK82" s="653"/>
      <c r="BL82" s="111"/>
      <c r="BM82" s="111"/>
      <c r="BN82" s="111"/>
      <c r="BO82" s="111"/>
      <c r="BP82" s="111"/>
      <c r="BQ82" s="111"/>
      <c r="BR82" s="111"/>
      <c r="BS82" s="111"/>
      <c r="BT82" s="111"/>
      <c r="BU82" s="111"/>
      <c r="BV82" s="111"/>
      <c r="BW82" s="111"/>
      <c r="BX82" s="111"/>
      <c r="BY82" s="111"/>
      <c r="BZ82" s="111"/>
      <c r="CA82" s="111"/>
      <c r="CB82" s="111"/>
      <c r="CC82" s="111"/>
      <c r="CD82" s="111"/>
      <c r="CE82" s="111"/>
      <c r="CF82" s="111"/>
      <c r="CG82" s="111"/>
      <c r="CH82" s="111"/>
      <c r="CI82" s="111"/>
      <c r="CJ82" s="111"/>
      <c r="CK82" s="111"/>
      <c r="CL82" s="111"/>
      <c r="CM82" s="111"/>
      <c r="CN82" s="111"/>
      <c r="CO82" s="111"/>
      <c r="CP82" s="111"/>
      <c r="CQ82" s="111"/>
      <c r="CR82" s="111"/>
      <c r="CS82" s="111"/>
      <c r="CT82" s="111"/>
      <c r="CU82" s="111"/>
      <c r="CV82" s="111"/>
      <c r="CW82" s="111"/>
      <c r="CX82" s="111"/>
      <c r="CY82" s="111"/>
      <c r="CZ82" s="111"/>
      <c r="DA82" s="111"/>
      <c r="DB82" s="111"/>
      <c r="DC82" s="111"/>
      <c r="DD82" s="111"/>
      <c r="DE82" s="111"/>
      <c r="DF82" s="111"/>
      <c r="DG82" s="111"/>
      <c r="DH82" s="111"/>
      <c r="DI82" s="111"/>
      <c r="DJ82" s="111"/>
      <c r="DK82" s="111"/>
      <c r="DL82" s="111"/>
      <c r="DM82" s="111"/>
      <c r="DN82" s="111"/>
      <c r="DO82" s="111"/>
      <c r="DP82" s="111"/>
      <c r="DQ82" s="111"/>
      <c r="DR82" s="111"/>
      <c r="DS82" s="111"/>
      <c r="DT82" s="111"/>
      <c r="DU82" s="111"/>
      <c r="DV82" s="111"/>
      <c r="DW82" s="111"/>
      <c r="DX82" s="111"/>
      <c r="DY82" s="111"/>
      <c r="DZ82" s="111"/>
      <c r="EA82" s="111"/>
      <c r="EB82" s="111"/>
      <c r="EC82" s="111"/>
      <c r="ED82" s="111"/>
      <c r="EE82" s="111"/>
      <c r="EF82" s="111"/>
      <c r="EG82" s="111"/>
      <c r="EH82" s="111"/>
      <c r="EI82" s="111"/>
      <c r="EJ82" s="111"/>
      <c r="EK82" s="111"/>
      <c r="EL82" s="111"/>
      <c r="EM82" s="111"/>
      <c r="EN82" s="111"/>
      <c r="EO82" s="111"/>
      <c r="EP82" s="111"/>
      <c r="EQ82" s="111"/>
      <c r="ER82" s="111"/>
      <c r="ES82" s="111"/>
      <c r="ET82" s="111"/>
      <c r="EU82" s="111"/>
      <c r="EV82" s="111"/>
      <c r="EW82" s="111"/>
      <c r="EX82" s="111"/>
      <c r="EY82" s="111"/>
      <c r="EZ82" s="111"/>
      <c r="FA82" s="111"/>
      <c r="FB82" s="111"/>
      <c r="FC82" s="111"/>
      <c r="FD82" s="111"/>
      <c r="FE82" s="111"/>
      <c r="FF82" s="111"/>
      <c r="FG82" s="111"/>
      <c r="FH82" s="111"/>
      <c r="FI82" s="111"/>
      <c r="FJ82" s="111"/>
      <c r="FK82" s="111"/>
      <c r="FL82" s="111"/>
      <c r="FM82" s="111"/>
      <c r="FN82" s="111"/>
      <c r="FO82" s="111"/>
      <c r="FP82" s="111"/>
      <c r="FQ82" s="111"/>
      <c r="FR82" s="111"/>
      <c r="FS82" s="111"/>
      <c r="FT82" s="111"/>
      <c r="FU82" s="111"/>
      <c r="FV82" s="111"/>
      <c r="FW82" s="111"/>
      <c r="FX82" s="111"/>
      <c r="FY82" s="111"/>
      <c r="FZ82" s="111"/>
      <c r="GA82" s="111"/>
      <c r="GB82" s="111"/>
      <c r="GC82" s="111"/>
      <c r="GD82" s="111"/>
      <c r="GE82" s="111"/>
      <c r="GF82" s="111"/>
      <c r="GG82" s="111"/>
      <c r="GH82" s="111"/>
      <c r="GI82" s="111"/>
      <c r="GJ82" s="111"/>
      <c r="GK82" s="111"/>
      <c r="GL82" s="111"/>
      <c r="GM82" s="111"/>
      <c r="GN82" s="111"/>
      <c r="GO82" s="111"/>
      <c r="GP82" s="111"/>
      <c r="GQ82" s="111"/>
      <c r="GR82" s="111"/>
      <c r="GS82" s="111"/>
      <c r="GT82" s="111"/>
      <c r="GU82" s="111"/>
      <c r="GV82" s="111"/>
      <c r="GW82" s="111"/>
      <c r="GX82" s="111"/>
      <c r="GY82" s="111"/>
      <c r="GZ82" s="111"/>
      <c r="HA82" s="111"/>
      <c r="HB82" s="111"/>
      <c r="HC82" s="111"/>
      <c r="HD82" s="111"/>
      <c r="HE82" s="111"/>
      <c r="HF82" s="111"/>
      <c r="HG82" s="111"/>
      <c r="HH82" s="111"/>
      <c r="HI82" s="111"/>
      <c r="HJ82" s="111"/>
      <c r="HK82" s="111"/>
      <c r="HL82" s="111"/>
      <c r="HM82" s="111"/>
      <c r="HN82" s="111"/>
      <c r="HO82" s="111"/>
      <c r="HP82" s="111"/>
      <c r="HQ82" s="111"/>
      <c r="HR82" s="111"/>
      <c r="HS82" s="111"/>
      <c r="HT82" s="111"/>
      <c r="HU82" s="111"/>
      <c r="HV82" s="111"/>
      <c r="HW82" s="111"/>
      <c r="HX82" s="111"/>
      <c r="HY82" s="111"/>
      <c r="HZ82" s="111"/>
      <c r="IA82" s="111"/>
      <c r="IB82" s="111"/>
      <c r="IC82" s="111"/>
      <c r="ID82" s="111"/>
      <c r="IE82" s="111"/>
      <c r="IF82" s="111"/>
      <c r="IG82" s="111"/>
      <c r="IH82" s="111"/>
      <c r="II82" s="111"/>
      <c r="IJ82" s="111"/>
    </row>
    <row r="83" spans="1:244" s="115" customFormat="1" ht="48">
      <c r="A83" s="570"/>
      <c r="B83" s="118" t="s">
        <v>47</v>
      </c>
      <c r="C83" s="571"/>
      <c r="D83" s="572" t="s">
        <v>41</v>
      </c>
      <c r="E83" s="569"/>
      <c r="F83" s="656">
        <f>+F84+F85</f>
        <v>0</v>
      </c>
      <c r="G83" s="657"/>
      <c r="H83" s="656"/>
      <c r="I83" s="656"/>
      <c r="J83" s="656"/>
      <c r="K83" s="656">
        <f>+K84+K85</f>
        <v>1</v>
      </c>
      <c r="L83" s="657"/>
      <c r="M83" s="657"/>
      <c r="N83" s="657"/>
      <c r="O83" s="657"/>
      <c r="P83" s="657"/>
      <c r="Q83" s="656"/>
      <c r="R83" s="656"/>
      <c r="S83" s="656"/>
      <c r="T83" s="658">
        <f>+T84+T85</f>
        <v>0</v>
      </c>
      <c r="U83" s="642"/>
      <c r="V83" s="656"/>
      <c r="W83" s="656"/>
      <c r="X83" s="656"/>
      <c r="Y83" s="656">
        <f>+Y84+Y85</f>
        <v>0</v>
      </c>
      <c r="Z83" s="657"/>
      <c r="AA83" s="656"/>
      <c r="AB83" s="656"/>
      <c r="AC83" s="656"/>
      <c r="AD83" s="656">
        <f>+AD84+AD85</f>
        <v>0</v>
      </c>
      <c r="AE83" s="657"/>
      <c r="AF83" s="656"/>
      <c r="AG83" s="656"/>
      <c r="AH83" s="656"/>
      <c r="AI83" s="656">
        <f>+AI84+AI85</f>
        <v>0</v>
      </c>
      <c r="AJ83" s="657"/>
      <c r="AK83" s="656"/>
      <c r="AL83" s="656"/>
      <c r="AM83" s="656"/>
      <c r="AN83" s="656">
        <f>+AN84+AN85</f>
        <v>0</v>
      </c>
      <c r="AO83" s="657"/>
      <c r="AP83" s="656"/>
      <c r="AQ83" s="656"/>
      <c r="AR83" s="656"/>
      <c r="AS83" s="656">
        <f>+AS84+AS85</f>
        <v>0</v>
      </c>
      <c r="AT83" s="657"/>
      <c r="AU83" s="656"/>
      <c r="AV83" s="656"/>
      <c r="AW83" s="656"/>
      <c r="AX83" s="656">
        <f>+AX84+AX85</f>
        <v>0</v>
      </c>
      <c r="AY83" s="657"/>
      <c r="AZ83" s="656"/>
      <c r="BA83" s="656"/>
      <c r="BB83" s="656"/>
      <c r="BC83" s="656">
        <f>+BC84+BC85</f>
        <v>0</v>
      </c>
      <c r="BD83" s="657"/>
      <c r="BE83" s="656"/>
      <c r="BF83" s="656"/>
      <c r="BG83" s="656"/>
      <c r="BH83" s="656">
        <f>+BH84+BH85</f>
        <v>0</v>
      </c>
      <c r="BI83" s="657"/>
      <c r="BJ83" s="578"/>
      <c r="BK83" s="656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1"/>
      <c r="BY83" s="111"/>
      <c r="BZ83" s="111"/>
      <c r="CA83" s="111"/>
      <c r="CB83" s="111"/>
      <c r="CC83" s="111"/>
      <c r="CD83" s="111"/>
      <c r="CE83" s="111"/>
      <c r="CF83" s="111"/>
      <c r="CG83" s="111"/>
      <c r="CH83" s="111"/>
      <c r="CI83" s="111"/>
      <c r="CJ83" s="111"/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1"/>
      <c r="CV83" s="111"/>
      <c r="CW83" s="111"/>
      <c r="CX83" s="111"/>
      <c r="CY83" s="111"/>
      <c r="CZ83" s="111"/>
      <c r="DA83" s="111"/>
      <c r="DB83" s="111"/>
      <c r="DC83" s="111"/>
      <c r="DD83" s="111"/>
      <c r="DE83" s="111"/>
      <c r="DF83" s="111"/>
      <c r="DG83" s="111"/>
      <c r="DH83" s="111"/>
      <c r="DI83" s="111"/>
      <c r="DJ83" s="111"/>
      <c r="DK83" s="111"/>
      <c r="DL83" s="111"/>
      <c r="DM83" s="111"/>
      <c r="DN83" s="111"/>
      <c r="DO83" s="111"/>
      <c r="DP83" s="111"/>
      <c r="DQ83" s="111"/>
      <c r="DR83" s="111"/>
      <c r="DS83" s="111"/>
      <c r="DT83" s="111"/>
      <c r="DU83" s="111"/>
      <c r="DV83" s="111"/>
      <c r="DW83" s="111"/>
      <c r="DX83" s="111"/>
      <c r="DY83" s="111"/>
      <c r="DZ83" s="111"/>
      <c r="EA83" s="111"/>
      <c r="EB83" s="111"/>
      <c r="EC83" s="111"/>
      <c r="ED83" s="111"/>
      <c r="EE83" s="111"/>
      <c r="EF83" s="111"/>
      <c r="EG83" s="111"/>
      <c r="EH83" s="111"/>
      <c r="EI83" s="111"/>
      <c r="EJ83" s="111"/>
      <c r="EK83" s="111"/>
      <c r="EL83" s="111"/>
      <c r="EM83" s="111"/>
      <c r="EN83" s="111"/>
      <c r="EO83" s="111"/>
      <c r="EP83" s="111"/>
      <c r="EQ83" s="111"/>
      <c r="ER83" s="111"/>
      <c r="ES83" s="111"/>
      <c r="ET83" s="111"/>
      <c r="EU83" s="111"/>
      <c r="EV83" s="111"/>
      <c r="EW83" s="111"/>
      <c r="EX83" s="111"/>
      <c r="EY83" s="111"/>
      <c r="EZ83" s="111"/>
      <c r="FA83" s="111"/>
      <c r="FB83" s="111"/>
      <c r="FC83" s="111"/>
      <c r="FD83" s="111"/>
      <c r="FE83" s="111"/>
      <c r="FF83" s="111"/>
      <c r="FG83" s="111"/>
      <c r="FH83" s="111"/>
      <c r="FI83" s="111"/>
      <c r="FJ83" s="111"/>
      <c r="FK83" s="111"/>
      <c r="FL83" s="111"/>
      <c r="FM83" s="111"/>
      <c r="FN83" s="111"/>
      <c r="FO83" s="111"/>
      <c r="FP83" s="111"/>
      <c r="FQ83" s="111"/>
      <c r="FR83" s="111"/>
      <c r="FS83" s="111"/>
      <c r="FT83" s="111"/>
      <c r="FU83" s="111"/>
      <c r="FV83" s="111"/>
      <c r="FW83" s="111"/>
      <c r="FX83" s="111"/>
      <c r="FY83" s="111"/>
      <c r="FZ83" s="111"/>
      <c r="GA83" s="111"/>
      <c r="GB83" s="111"/>
      <c r="GC83" s="111"/>
      <c r="GD83" s="111"/>
      <c r="GE83" s="111"/>
      <c r="GF83" s="111"/>
      <c r="GG83" s="111"/>
      <c r="GH83" s="111"/>
      <c r="GI83" s="111"/>
      <c r="GJ83" s="111"/>
      <c r="GK83" s="111"/>
      <c r="GL83" s="111"/>
      <c r="GM83" s="111"/>
      <c r="GN83" s="111"/>
      <c r="GO83" s="111"/>
      <c r="GP83" s="111"/>
      <c r="GQ83" s="111"/>
      <c r="GR83" s="111"/>
      <c r="GS83" s="111"/>
      <c r="GT83" s="111"/>
      <c r="GU83" s="111"/>
      <c r="GV83" s="111"/>
      <c r="GW83" s="111"/>
      <c r="GX83" s="111"/>
      <c r="GY83" s="111"/>
      <c r="GZ83" s="111"/>
      <c r="HA83" s="111"/>
      <c r="HB83" s="111"/>
      <c r="HC83" s="111"/>
      <c r="HD83" s="111"/>
      <c r="HE83" s="111"/>
      <c r="HF83" s="111"/>
      <c r="HG83" s="111"/>
      <c r="HH83" s="111"/>
      <c r="HI83" s="111"/>
      <c r="HJ83" s="111"/>
      <c r="HK83" s="111"/>
      <c r="HL83" s="111"/>
      <c r="HM83" s="111"/>
      <c r="HN83" s="111"/>
      <c r="HO83" s="111"/>
      <c r="HP83" s="111"/>
      <c r="HQ83" s="111"/>
      <c r="HR83" s="111"/>
      <c r="HS83" s="111"/>
      <c r="HT83" s="111"/>
      <c r="HU83" s="111"/>
      <c r="HV83" s="111"/>
      <c r="HW83" s="111"/>
      <c r="HX83" s="111"/>
      <c r="HY83" s="111"/>
      <c r="HZ83" s="111"/>
      <c r="IA83" s="111"/>
      <c r="IB83" s="111"/>
      <c r="IC83" s="111"/>
      <c r="ID83" s="111"/>
      <c r="IE83" s="111"/>
      <c r="IF83" s="111"/>
      <c r="IG83" s="111"/>
      <c r="IH83" s="111"/>
      <c r="II83" s="111"/>
      <c r="IJ83" s="111"/>
    </row>
    <row r="84" spans="1:244" s="115" customFormat="1" ht="24">
      <c r="A84" s="570"/>
      <c r="B84" s="118" t="s">
        <v>180</v>
      </c>
      <c r="C84" s="571"/>
      <c r="D84" s="572"/>
      <c r="E84" s="569"/>
      <c r="F84" s="565">
        <f>+F15</f>
        <v>0</v>
      </c>
      <c r="G84" s="657"/>
      <c r="H84" s="656"/>
      <c r="I84" s="656"/>
      <c r="J84" s="656"/>
      <c r="K84" s="565">
        <f>+K15</f>
        <v>0</v>
      </c>
      <c r="L84" s="657"/>
      <c r="M84" s="657"/>
      <c r="N84" s="657"/>
      <c r="O84" s="657"/>
      <c r="P84" s="657"/>
      <c r="Q84" s="656"/>
      <c r="R84" s="656"/>
      <c r="S84" s="656"/>
      <c r="T84" s="565">
        <f>+T15</f>
        <v>0</v>
      </c>
      <c r="U84" s="642"/>
      <c r="V84" s="656"/>
      <c r="W84" s="656"/>
      <c r="X84" s="656"/>
      <c r="Y84" s="565">
        <f>+Y15</f>
        <v>0</v>
      </c>
      <c r="Z84" s="657"/>
      <c r="AA84" s="656"/>
      <c r="AB84" s="656"/>
      <c r="AC84" s="656"/>
      <c r="AD84" s="565">
        <f>+AD15</f>
        <v>0</v>
      </c>
      <c r="AE84" s="657"/>
      <c r="AF84" s="656"/>
      <c r="AG84" s="656"/>
      <c r="AH84" s="656"/>
      <c r="AI84" s="565">
        <f>+AI15</f>
        <v>0</v>
      </c>
      <c r="AJ84" s="657"/>
      <c r="AK84" s="656"/>
      <c r="AL84" s="656"/>
      <c r="AM84" s="656"/>
      <c r="AN84" s="565">
        <f>+AN15</f>
        <v>0</v>
      </c>
      <c r="AO84" s="657"/>
      <c r="AP84" s="656"/>
      <c r="AQ84" s="656"/>
      <c r="AR84" s="656"/>
      <c r="AS84" s="565">
        <f>+AS15</f>
        <v>0</v>
      </c>
      <c r="AT84" s="657"/>
      <c r="AU84" s="656"/>
      <c r="AV84" s="656"/>
      <c r="AW84" s="656"/>
      <c r="AX84" s="565">
        <f>+AX15</f>
        <v>0</v>
      </c>
      <c r="AY84" s="657"/>
      <c r="AZ84" s="656"/>
      <c r="BA84" s="656"/>
      <c r="BB84" s="656"/>
      <c r="BC84" s="565">
        <f>+BC15</f>
        <v>0</v>
      </c>
      <c r="BD84" s="657"/>
      <c r="BE84" s="656"/>
      <c r="BF84" s="656"/>
      <c r="BG84" s="656"/>
      <c r="BH84" s="565">
        <f>+BH15</f>
        <v>0</v>
      </c>
      <c r="BI84" s="657"/>
      <c r="BJ84" s="578"/>
      <c r="BK84" s="656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  <c r="BY84" s="111"/>
      <c r="BZ84" s="111"/>
      <c r="CA84" s="111"/>
      <c r="CB84" s="111"/>
      <c r="CC84" s="111"/>
      <c r="CD84" s="111"/>
      <c r="CE84" s="111"/>
      <c r="CF84" s="111"/>
      <c r="CG84" s="111"/>
      <c r="CH84" s="111"/>
      <c r="CI84" s="111"/>
      <c r="CJ84" s="111"/>
      <c r="CK84" s="111"/>
      <c r="CL84" s="111"/>
      <c r="CM84" s="111"/>
      <c r="CN84" s="111"/>
      <c r="CO84" s="111"/>
      <c r="CP84" s="111"/>
      <c r="CQ84" s="111"/>
      <c r="CR84" s="111"/>
      <c r="CS84" s="111"/>
      <c r="CT84" s="111"/>
      <c r="CU84" s="111"/>
      <c r="CV84" s="111"/>
      <c r="CW84" s="111"/>
      <c r="CX84" s="111"/>
      <c r="CY84" s="111"/>
      <c r="CZ84" s="111"/>
      <c r="DA84" s="111"/>
      <c r="DB84" s="111"/>
      <c r="DC84" s="111"/>
      <c r="DD84" s="111"/>
      <c r="DE84" s="111"/>
      <c r="DF84" s="111"/>
      <c r="DG84" s="111"/>
      <c r="DH84" s="111"/>
      <c r="DI84" s="111"/>
      <c r="DJ84" s="111"/>
      <c r="DK84" s="111"/>
      <c r="DL84" s="111"/>
      <c r="DM84" s="111"/>
      <c r="DN84" s="111"/>
      <c r="DO84" s="111"/>
      <c r="DP84" s="111"/>
      <c r="DQ84" s="111"/>
      <c r="DR84" s="111"/>
      <c r="DS84" s="111"/>
      <c r="DT84" s="111"/>
      <c r="DU84" s="111"/>
      <c r="DV84" s="111"/>
      <c r="DW84" s="111"/>
      <c r="DX84" s="111"/>
      <c r="DY84" s="111"/>
      <c r="DZ84" s="111"/>
      <c r="EA84" s="111"/>
      <c r="EB84" s="111"/>
      <c r="EC84" s="111"/>
      <c r="ED84" s="111"/>
      <c r="EE84" s="111"/>
      <c r="EF84" s="111"/>
      <c r="EG84" s="111"/>
      <c r="EH84" s="111"/>
      <c r="EI84" s="111"/>
      <c r="EJ84" s="111"/>
      <c r="EK84" s="111"/>
      <c r="EL84" s="111"/>
      <c r="EM84" s="111"/>
      <c r="EN84" s="111"/>
      <c r="EO84" s="111"/>
      <c r="EP84" s="111"/>
      <c r="EQ84" s="111"/>
      <c r="ER84" s="111"/>
      <c r="ES84" s="111"/>
      <c r="ET84" s="111"/>
      <c r="EU84" s="111"/>
      <c r="EV84" s="111"/>
      <c r="EW84" s="111"/>
      <c r="EX84" s="111"/>
      <c r="EY84" s="111"/>
      <c r="EZ84" s="111"/>
      <c r="FA84" s="111"/>
      <c r="FB84" s="111"/>
      <c r="FC84" s="111"/>
      <c r="FD84" s="111"/>
      <c r="FE84" s="111"/>
      <c r="FF84" s="111"/>
      <c r="FG84" s="111"/>
      <c r="FH84" s="111"/>
      <c r="FI84" s="111"/>
      <c r="FJ84" s="111"/>
      <c r="FK84" s="111"/>
      <c r="FL84" s="111"/>
      <c r="FM84" s="111"/>
      <c r="FN84" s="111"/>
      <c r="FO84" s="111"/>
      <c r="FP84" s="111"/>
      <c r="FQ84" s="111"/>
      <c r="FR84" s="111"/>
      <c r="FS84" s="111"/>
      <c r="FT84" s="111"/>
      <c r="FU84" s="111"/>
      <c r="FV84" s="111"/>
      <c r="FW84" s="111"/>
      <c r="FX84" s="111"/>
      <c r="FY84" s="111"/>
      <c r="FZ84" s="111"/>
      <c r="GA84" s="111"/>
      <c r="GB84" s="111"/>
      <c r="GC84" s="111"/>
      <c r="GD84" s="111"/>
      <c r="GE84" s="111"/>
      <c r="GF84" s="111"/>
      <c r="GG84" s="111"/>
      <c r="GH84" s="111"/>
      <c r="GI84" s="111"/>
      <c r="GJ84" s="111"/>
      <c r="GK84" s="111"/>
      <c r="GL84" s="111"/>
      <c r="GM84" s="111"/>
      <c r="GN84" s="111"/>
      <c r="GO84" s="111"/>
      <c r="GP84" s="111"/>
      <c r="GQ84" s="111"/>
      <c r="GR84" s="111"/>
      <c r="GS84" s="111"/>
      <c r="GT84" s="111"/>
      <c r="GU84" s="111"/>
      <c r="GV84" s="111"/>
      <c r="GW84" s="111"/>
      <c r="GX84" s="111"/>
      <c r="GY84" s="111"/>
      <c r="GZ84" s="111"/>
      <c r="HA84" s="111"/>
      <c r="HB84" s="111"/>
      <c r="HC84" s="111"/>
      <c r="HD84" s="111"/>
      <c r="HE84" s="111"/>
      <c r="HF84" s="111"/>
      <c r="HG84" s="111"/>
      <c r="HH84" s="111"/>
      <c r="HI84" s="111"/>
      <c r="HJ84" s="111"/>
      <c r="HK84" s="111"/>
      <c r="HL84" s="111"/>
      <c r="HM84" s="111"/>
      <c r="HN84" s="111"/>
      <c r="HO84" s="111"/>
      <c r="HP84" s="111"/>
      <c r="HQ84" s="111"/>
      <c r="HR84" s="111"/>
      <c r="HS84" s="111"/>
      <c r="HT84" s="111"/>
      <c r="HU84" s="111"/>
      <c r="HV84" s="111"/>
      <c r="HW84" s="111"/>
      <c r="HX84" s="111"/>
      <c r="HY84" s="111"/>
      <c r="HZ84" s="111"/>
      <c r="IA84" s="111"/>
      <c r="IB84" s="111"/>
      <c r="IC84" s="111"/>
      <c r="ID84" s="111"/>
      <c r="IE84" s="111"/>
      <c r="IF84" s="111"/>
      <c r="IG84" s="111"/>
      <c r="IH84" s="111"/>
      <c r="II84" s="111"/>
      <c r="IJ84" s="111"/>
    </row>
    <row r="85" spans="1:244" s="115" customFormat="1" ht="24">
      <c r="A85" s="570"/>
      <c r="B85" s="118" t="s">
        <v>179</v>
      </c>
      <c r="C85" s="571"/>
      <c r="D85" s="572"/>
      <c r="E85" s="569"/>
      <c r="F85" s="659">
        <v>0</v>
      </c>
      <c r="G85" s="657"/>
      <c r="H85" s="656"/>
      <c r="I85" s="656"/>
      <c r="J85" s="656"/>
      <c r="K85" s="659">
        <v>1</v>
      </c>
      <c r="L85" s="657"/>
      <c r="M85" s="657"/>
      <c r="N85" s="657"/>
      <c r="O85" s="657"/>
      <c r="P85" s="657"/>
      <c r="Q85" s="656"/>
      <c r="R85" s="656"/>
      <c r="S85" s="656"/>
      <c r="T85" s="660">
        <v>0</v>
      </c>
      <c r="U85" s="642"/>
      <c r="V85" s="656"/>
      <c r="W85" s="656"/>
      <c r="X85" s="656"/>
      <c r="Y85" s="574">
        <v>0</v>
      </c>
      <c r="Z85" s="657"/>
      <c r="AA85" s="656"/>
      <c r="AB85" s="656"/>
      <c r="AC85" s="656"/>
      <c r="AD85" s="659">
        <v>0</v>
      </c>
      <c r="AE85" s="657"/>
      <c r="AF85" s="656"/>
      <c r="AG85" s="656"/>
      <c r="AH85" s="656"/>
      <c r="AI85" s="574">
        <v>0</v>
      </c>
      <c r="AJ85" s="657"/>
      <c r="AK85" s="656"/>
      <c r="AL85" s="656"/>
      <c r="AM85" s="656"/>
      <c r="AN85" s="659">
        <v>0</v>
      </c>
      <c r="AO85" s="657"/>
      <c r="AP85" s="656"/>
      <c r="AQ85" s="656"/>
      <c r="AR85" s="656"/>
      <c r="AS85" s="659">
        <v>0</v>
      </c>
      <c r="AT85" s="657"/>
      <c r="AU85" s="656"/>
      <c r="AV85" s="656"/>
      <c r="AW85" s="656"/>
      <c r="AX85" s="659">
        <v>0</v>
      </c>
      <c r="AY85" s="657"/>
      <c r="AZ85" s="656"/>
      <c r="BA85" s="656"/>
      <c r="BB85" s="656"/>
      <c r="BC85" s="659">
        <v>0</v>
      </c>
      <c r="BD85" s="657"/>
      <c r="BE85" s="656"/>
      <c r="BF85" s="656"/>
      <c r="BG85" s="656"/>
      <c r="BH85" s="659">
        <v>0</v>
      </c>
      <c r="BI85" s="657"/>
      <c r="BJ85" s="578"/>
      <c r="BK85" s="656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1"/>
      <c r="CV85" s="111"/>
      <c r="CW85" s="111"/>
      <c r="CX85" s="111"/>
      <c r="CY85" s="111"/>
      <c r="CZ85" s="111"/>
      <c r="DA85" s="111"/>
      <c r="DB85" s="111"/>
      <c r="DC85" s="111"/>
      <c r="DD85" s="111"/>
      <c r="DE85" s="111"/>
      <c r="DF85" s="111"/>
      <c r="DG85" s="111"/>
      <c r="DH85" s="111"/>
      <c r="DI85" s="111"/>
      <c r="DJ85" s="111"/>
      <c r="DK85" s="111"/>
      <c r="DL85" s="111"/>
      <c r="DM85" s="111"/>
      <c r="DN85" s="111"/>
      <c r="DO85" s="111"/>
      <c r="DP85" s="111"/>
      <c r="DQ85" s="111"/>
      <c r="DR85" s="111"/>
      <c r="DS85" s="111"/>
      <c r="DT85" s="111"/>
      <c r="DU85" s="111"/>
      <c r="DV85" s="111"/>
      <c r="DW85" s="111"/>
      <c r="DX85" s="111"/>
      <c r="DY85" s="111"/>
      <c r="DZ85" s="111"/>
      <c r="EA85" s="111"/>
      <c r="EB85" s="111"/>
      <c r="EC85" s="111"/>
      <c r="ED85" s="111"/>
      <c r="EE85" s="111"/>
      <c r="EF85" s="111"/>
      <c r="EG85" s="111"/>
      <c r="EH85" s="111"/>
      <c r="EI85" s="111"/>
      <c r="EJ85" s="111"/>
      <c r="EK85" s="111"/>
      <c r="EL85" s="111"/>
      <c r="EM85" s="111"/>
      <c r="EN85" s="111"/>
      <c r="EO85" s="111"/>
      <c r="EP85" s="111"/>
      <c r="EQ85" s="111"/>
      <c r="ER85" s="111"/>
      <c r="ES85" s="111"/>
      <c r="ET85" s="111"/>
      <c r="EU85" s="111"/>
      <c r="EV85" s="111"/>
      <c r="EW85" s="111"/>
      <c r="EX85" s="111"/>
      <c r="EY85" s="111"/>
      <c r="EZ85" s="111"/>
      <c r="FA85" s="111"/>
      <c r="FB85" s="111"/>
      <c r="FC85" s="111"/>
      <c r="FD85" s="111"/>
      <c r="FE85" s="111"/>
      <c r="FF85" s="111"/>
      <c r="FG85" s="111"/>
      <c r="FH85" s="111"/>
      <c r="FI85" s="111"/>
      <c r="FJ85" s="111"/>
      <c r="FK85" s="111"/>
      <c r="FL85" s="111"/>
      <c r="FM85" s="111"/>
      <c r="FN85" s="111"/>
      <c r="FO85" s="111"/>
      <c r="FP85" s="111"/>
      <c r="FQ85" s="111"/>
      <c r="FR85" s="111"/>
      <c r="FS85" s="111"/>
      <c r="FT85" s="111"/>
      <c r="FU85" s="111"/>
      <c r="FV85" s="111"/>
      <c r="FW85" s="111"/>
      <c r="FX85" s="111"/>
      <c r="FY85" s="111"/>
      <c r="FZ85" s="111"/>
      <c r="GA85" s="111"/>
      <c r="GB85" s="111"/>
      <c r="GC85" s="111"/>
      <c r="GD85" s="111"/>
      <c r="GE85" s="111"/>
      <c r="GF85" s="111"/>
      <c r="GG85" s="111"/>
      <c r="GH85" s="111"/>
      <c r="GI85" s="111"/>
      <c r="GJ85" s="111"/>
      <c r="GK85" s="111"/>
      <c r="GL85" s="111"/>
      <c r="GM85" s="111"/>
      <c r="GN85" s="111"/>
      <c r="GO85" s="111"/>
      <c r="GP85" s="111"/>
      <c r="GQ85" s="111"/>
      <c r="GR85" s="111"/>
      <c r="GS85" s="111"/>
      <c r="GT85" s="111"/>
      <c r="GU85" s="111"/>
      <c r="GV85" s="111"/>
      <c r="GW85" s="111"/>
      <c r="GX85" s="111"/>
      <c r="GY85" s="111"/>
      <c r="GZ85" s="111"/>
      <c r="HA85" s="111"/>
      <c r="HB85" s="111"/>
      <c r="HC85" s="111"/>
      <c r="HD85" s="111"/>
      <c r="HE85" s="111"/>
      <c r="HF85" s="111"/>
      <c r="HG85" s="111"/>
      <c r="HH85" s="111"/>
      <c r="HI85" s="111"/>
      <c r="HJ85" s="111"/>
      <c r="HK85" s="111"/>
      <c r="HL85" s="111"/>
      <c r="HM85" s="111"/>
      <c r="HN85" s="111"/>
      <c r="HO85" s="111"/>
      <c r="HP85" s="111"/>
      <c r="HQ85" s="111"/>
      <c r="HR85" s="111"/>
      <c r="HS85" s="111"/>
      <c r="HT85" s="111"/>
      <c r="HU85" s="111"/>
      <c r="HV85" s="111"/>
      <c r="HW85" s="111"/>
      <c r="HX85" s="111"/>
      <c r="HY85" s="111"/>
      <c r="HZ85" s="111"/>
      <c r="IA85" s="111"/>
      <c r="IB85" s="111"/>
      <c r="IC85" s="111"/>
      <c r="ID85" s="111"/>
      <c r="IE85" s="111"/>
      <c r="IF85" s="111"/>
      <c r="IG85" s="111"/>
      <c r="IH85" s="111"/>
      <c r="II85" s="111"/>
      <c r="IJ85" s="111"/>
    </row>
    <row r="86" spans="1:244" s="115" customFormat="1" ht="24">
      <c r="A86" s="749">
        <v>2.2999999999999998</v>
      </c>
      <c r="B86" s="750" t="s">
        <v>97</v>
      </c>
      <c r="C86" s="749" t="s">
        <v>65</v>
      </c>
      <c r="D86" s="752" t="s">
        <v>26</v>
      </c>
      <c r="E86" s="757">
        <f>+'1.เป้าหมาย'!B15</f>
        <v>52</v>
      </c>
      <c r="F86" s="757">
        <f>+F89+F115</f>
        <v>28.6</v>
      </c>
      <c r="G86" s="773" t="e">
        <f>+F86*100/F126</f>
        <v>#DIV/0!</v>
      </c>
      <c r="H86" s="754" t="e">
        <f>+IF(G86&lt;30,G86*5/30,IF(G86&gt;=30,5))</f>
        <v>#DIV/0!</v>
      </c>
      <c r="I86" s="755" t="e">
        <f>IF(H86&lt;1.51,"ต้องปรับปรุงเร่งด่วน",IF(H86&lt;2.51,"ต้องปรับปรุง",IF(H86&lt;3.51,"พอใช้",IF(H86&lt;4.51,"ดี",IF(H86&gt;=4.51,"ดีมาก")))))</f>
        <v>#DIV/0!</v>
      </c>
      <c r="J86" s="757">
        <f>+'1.เป้าหมาย'!C15</f>
        <v>28</v>
      </c>
      <c r="K86" s="757">
        <f>+K89+K115</f>
        <v>28</v>
      </c>
      <c r="L86" s="773">
        <f>+K86*100/K126</f>
        <v>2800</v>
      </c>
      <c r="M86" s="773"/>
      <c r="N86" s="773"/>
      <c r="O86" s="773"/>
      <c r="P86" s="773"/>
      <c r="Q86" s="754">
        <f>+IF(L86&lt;30,L86*5/30,IF(L86&gt;=30,5))</f>
        <v>5</v>
      </c>
      <c r="R86" s="755" t="str">
        <f>IF(Q86&lt;1.51,"ต้องปรับปรุงเร่งด่วน",IF(Q86&lt;2.51,"ต้องปรับปรุง",IF(Q86&lt;3.51,"พอใช้",IF(Q86&lt;4.51,"ดี",IF(Q86&gt;=4.51,"ดีมาก")))))</f>
        <v>ดีมาก</v>
      </c>
      <c r="S86" s="757" t="str">
        <f>+'1.เป้าหมาย'!D15</f>
        <v>4 **</v>
      </c>
      <c r="T86" s="755">
        <f>+T89+T115</f>
        <v>4.4000000000000004</v>
      </c>
      <c r="U86" s="754" t="e">
        <f>+T86*100/T126</f>
        <v>#DIV/0!</v>
      </c>
      <c r="V86" s="754" t="e">
        <f>+IF(U86&lt;30,U86*5/30,IF(U86&gt;=30,5))</f>
        <v>#DIV/0!</v>
      </c>
      <c r="W86" s="755" t="e">
        <f>IF(V86&lt;1.51,"ต้องปรับปรุงเร่งด่วน",IF(V86&lt;2.51,"ต้องปรับปรุง",IF(V86&lt;3.51,"พอใช้",IF(V86&lt;4.51,"ดี",IF(V86&gt;=4.51,"ดีมาก")))))</f>
        <v>#DIV/0!</v>
      </c>
      <c r="X86" s="757">
        <f>+'1.เป้าหมาย'!E15</f>
        <v>40</v>
      </c>
      <c r="Y86" s="757">
        <f>+Y89+Y115</f>
        <v>63.400000000000006</v>
      </c>
      <c r="Z86" s="773" t="e">
        <f>+Y86*100/Y126</f>
        <v>#DIV/0!</v>
      </c>
      <c r="AA86" s="754" t="e">
        <f>+IF(Z86&lt;30,Z86*5/30,IF(Z86&gt;=30,5))</f>
        <v>#DIV/0!</v>
      </c>
      <c r="AB86" s="755" t="e">
        <f>IF(AA86&lt;1.51,"ต้องปรับปรุงเร่งด่วน",IF(AA86&lt;2.51,"ต้องปรับปรุง",IF(AA86&lt;3.51,"พอใช้",IF(AA86&lt;4.51,"ดี",IF(AA86&gt;=4.51,"ดีมาก")))))</f>
        <v>#DIV/0!</v>
      </c>
      <c r="AC86" s="757">
        <f>+'1.เป้าหมาย'!F15</f>
        <v>33</v>
      </c>
      <c r="AD86" s="757">
        <f>+AD89+AD115</f>
        <v>27.8</v>
      </c>
      <c r="AE86" s="773" t="e">
        <f>+AD86*100/AD126</f>
        <v>#DIV/0!</v>
      </c>
      <c r="AF86" s="754" t="e">
        <f>+IF(AE86&lt;30,AE86*5/30,IF(AE86&gt;=30,5))</f>
        <v>#DIV/0!</v>
      </c>
      <c r="AG86" s="755" t="e">
        <f>IF(AF86&lt;1.51,"ต้องปรับปรุงเร่งด่วน",IF(AF86&lt;2.51,"ต้องปรับปรุง",IF(AF86&lt;3.51,"พอใช้",IF(AF86&lt;4.51,"ดี",IF(AF86&gt;=4.51,"ดีมาก")))))</f>
        <v>#DIV/0!</v>
      </c>
      <c r="AH86" s="757">
        <f>+'1.เป้าหมาย'!G15</f>
        <v>40</v>
      </c>
      <c r="AI86" s="757">
        <f>+AI89+AI115</f>
        <v>27.8</v>
      </c>
      <c r="AJ86" s="773" t="e">
        <f>+AI86*100/AI126</f>
        <v>#DIV/0!</v>
      </c>
      <c r="AK86" s="754" t="e">
        <f>+IF(AJ86&lt;30,AJ86*5/30,IF(AJ86&gt;=30,5))</f>
        <v>#DIV/0!</v>
      </c>
      <c r="AL86" s="755" t="e">
        <f>IF(AK86&lt;1.51,"ต้องปรับปรุงเร่งด่วน",IF(AK86&lt;2.51,"ต้องปรับปรุง",IF(AK86&lt;3.51,"พอใช้",IF(AK86&lt;4.51,"ดี",IF(AK86&gt;=4.51,"ดีมาก")))))</f>
        <v>#DIV/0!</v>
      </c>
      <c r="AM86" s="757">
        <f>+'1.เป้าหมาย'!H15</f>
        <v>20</v>
      </c>
      <c r="AN86" s="757">
        <f>+AN89+AN115</f>
        <v>10.199999999999999</v>
      </c>
      <c r="AO86" s="773" t="e">
        <f>+AN86*100/AN126</f>
        <v>#DIV/0!</v>
      </c>
      <c r="AP86" s="754" t="e">
        <f>+IF(AO86&lt;30,AO86*5/30,IF(AO86&gt;=30,5))</f>
        <v>#DIV/0!</v>
      </c>
      <c r="AQ86" s="755" t="e">
        <f>IF(AP86&lt;1.51,"ต้องปรับปรุงเร่งด่วน",IF(AP86&lt;2.51,"ต้องปรับปรุง",IF(AP86&lt;3.51,"พอใช้",IF(AP86&lt;4.51,"ดี",IF(AP86&gt;=4.51,"ดีมาก")))))</f>
        <v>#DIV/0!</v>
      </c>
      <c r="AR86" s="757">
        <f>+'1.เป้าหมาย'!I15</f>
        <v>8</v>
      </c>
      <c r="AS86" s="757">
        <f>+AS89+AS115</f>
        <v>17</v>
      </c>
      <c r="AT86" s="773" t="e">
        <f>+AS86*100/AS126</f>
        <v>#DIV/0!</v>
      </c>
      <c r="AU86" s="754" t="e">
        <f>+IF(AT86&lt;20,AT86*5/20,IF(AT86&gt;=20,5))</f>
        <v>#DIV/0!</v>
      </c>
      <c r="AV86" s="755" t="e">
        <f>IF(AU86&lt;1.51,"ต้องปรับปรุงเร่งด่วน",IF(AU86&lt;2.51,"ต้องปรับปรุง",IF(AU86&lt;3.51,"พอใช้",IF(AU86&lt;4.51,"ดี",IF(AU86&gt;=4.51,"ดีมาก")))))</f>
        <v>#DIV/0!</v>
      </c>
      <c r="AW86" s="757">
        <f>+'1.เป้าหมาย'!J15</f>
        <v>21</v>
      </c>
      <c r="AX86" s="757">
        <f>+AX89+AX115</f>
        <v>13.8</v>
      </c>
      <c r="AY86" s="773" t="e">
        <f>+AX86*100/AX126</f>
        <v>#DIV/0!</v>
      </c>
      <c r="AZ86" s="754" t="e">
        <f>+IF(AY86&lt;20,AY86*5/20,IF(AY86&gt;=20,5))</f>
        <v>#DIV/0!</v>
      </c>
      <c r="BA86" s="755" t="e">
        <f>IF(AZ86&lt;1.51,"ต้องปรับปรุงเร่งด่วน",IF(AZ86&lt;2.51,"ต้องปรับปรุง",IF(AZ86&lt;3.51,"พอใช้",IF(AZ86&lt;4.51,"ดี",IF(AZ86&gt;=4.51,"ดีมาก")))))</f>
        <v>#DIV/0!</v>
      </c>
      <c r="BB86" s="757">
        <f>+'1.เป้าหมาย'!K15</f>
        <v>20</v>
      </c>
      <c r="BC86" s="774">
        <f>+BC89+BC115</f>
        <v>4</v>
      </c>
      <c r="BD86" s="773" t="e">
        <f>+BC86*100/BC126</f>
        <v>#DIV/0!</v>
      </c>
      <c r="BE86" s="754" t="e">
        <f>+IF(BD86&lt;20,BD86*5/20,IF(BD86&gt;=20,5))</f>
        <v>#DIV/0!</v>
      </c>
      <c r="BF86" s="755" t="e">
        <f>IF(BE86&lt;1.51,"ต้องปรับปรุงเร่งด่วน",IF(BE86&lt;2.51,"ต้องปรับปรุง",IF(BE86&lt;3.51,"พอใช้",IF(BE86&lt;4.51,"ดี",IF(BE86&gt;=4.51,"ดีมาก")))))</f>
        <v>#DIV/0!</v>
      </c>
      <c r="BG86" s="757">
        <f>+'1.เป้าหมาย'!L15</f>
        <v>56</v>
      </c>
      <c r="BH86" s="774">
        <f>+BH89+BH115</f>
        <v>5.6</v>
      </c>
      <c r="BI86" s="773" t="e">
        <f>+BH86*100/BH126</f>
        <v>#DIV/0!</v>
      </c>
      <c r="BJ86" s="754" t="e">
        <f>+IF(BI86&lt;20,BI86*5/20,IF(BI86&gt;=20,5))</f>
        <v>#DIV/0!</v>
      </c>
      <c r="BK86" s="755" t="e">
        <f>IF(BJ86&lt;1.51,"ต้องปรับปรุงเร่งด่วน",IF(BJ86&lt;2.51,"ต้องปรับปรุง",IF(BJ86&lt;3.51,"พอใช้",IF(BJ86&lt;4.51,"ดี",IF(BJ86&gt;=4.51,"ดีมาก")))))</f>
        <v>#DIV/0!</v>
      </c>
      <c r="BL86" s="111"/>
      <c r="BM86" s="111"/>
      <c r="BN86" s="111"/>
      <c r="BO86" s="111"/>
      <c r="BP86" s="111"/>
      <c r="BQ86" s="111"/>
      <c r="BR86" s="111"/>
      <c r="BS86" s="111"/>
      <c r="BT86" s="111"/>
      <c r="BU86" s="111"/>
      <c r="BV86" s="111"/>
      <c r="BW86" s="111"/>
      <c r="BX86" s="111"/>
      <c r="BY86" s="111"/>
      <c r="BZ86" s="111"/>
      <c r="CA86" s="111"/>
      <c r="CB86" s="111"/>
      <c r="CC86" s="111"/>
      <c r="CD86" s="111"/>
      <c r="CE86" s="111"/>
      <c r="CF86" s="111"/>
      <c r="CG86" s="111"/>
      <c r="CH86" s="111"/>
      <c r="CI86" s="111"/>
      <c r="CJ86" s="111"/>
      <c r="CK86" s="111"/>
      <c r="CL86" s="111"/>
      <c r="CM86" s="111"/>
      <c r="CN86" s="111"/>
      <c r="CO86" s="111"/>
      <c r="CP86" s="111"/>
      <c r="CQ86" s="111"/>
      <c r="CR86" s="111"/>
      <c r="CS86" s="111"/>
      <c r="CT86" s="111"/>
      <c r="CU86" s="111"/>
      <c r="CV86" s="111"/>
      <c r="CW86" s="111"/>
      <c r="CX86" s="111"/>
      <c r="CY86" s="111"/>
      <c r="CZ86" s="111"/>
      <c r="DA86" s="111"/>
      <c r="DB86" s="111"/>
      <c r="DC86" s="111"/>
      <c r="DD86" s="111"/>
      <c r="DE86" s="111"/>
      <c r="DF86" s="111"/>
      <c r="DG86" s="111"/>
      <c r="DH86" s="111"/>
      <c r="DI86" s="111"/>
      <c r="DJ86" s="111"/>
      <c r="DK86" s="111"/>
      <c r="DL86" s="111"/>
      <c r="DM86" s="111"/>
      <c r="DN86" s="111"/>
      <c r="DO86" s="111"/>
      <c r="DP86" s="111"/>
      <c r="DQ86" s="111"/>
      <c r="DR86" s="111"/>
      <c r="DS86" s="111"/>
      <c r="DT86" s="111"/>
      <c r="DU86" s="111"/>
      <c r="DV86" s="111"/>
      <c r="DW86" s="111"/>
      <c r="DX86" s="111"/>
      <c r="DY86" s="111"/>
      <c r="DZ86" s="111"/>
      <c r="EA86" s="111"/>
      <c r="EB86" s="111"/>
      <c r="EC86" s="111"/>
      <c r="ED86" s="111"/>
      <c r="EE86" s="111"/>
      <c r="EF86" s="111"/>
      <c r="EG86" s="111"/>
      <c r="EH86" s="111"/>
      <c r="EI86" s="111"/>
      <c r="EJ86" s="111"/>
      <c r="EK86" s="111"/>
      <c r="EL86" s="111"/>
      <c r="EM86" s="111"/>
      <c r="EN86" s="111"/>
      <c r="EO86" s="111"/>
      <c r="EP86" s="111"/>
      <c r="EQ86" s="111"/>
      <c r="ER86" s="111"/>
      <c r="ES86" s="111"/>
      <c r="ET86" s="111"/>
      <c r="EU86" s="111"/>
      <c r="EV86" s="111"/>
      <c r="EW86" s="111"/>
      <c r="EX86" s="111"/>
      <c r="EY86" s="111"/>
      <c r="EZ86" s="111"/>
      <c r="FA86" s="111"/>
      <c r="FB86" s="111"/>
      <c r="FC86" s="111"/>
      <c r="FD86" s="111"/>
      <c r="FE86" s="111"/>
      <c r="FF86" s="111"/>
      <c r="FG86" s="111"/>
      <c r="FH86" s="111"/>
      <c r="FI86" s="111"/>
      <c r="FJ86" s="111"/>
      <c r="FK86" s="111"/>
      <c r="FL86" s="111"/>
      <c r="FM86" s="111"/>
      <c r="FN86" s="111"/>
      <c r="FO86" s="111"/>
      <c r="FP86" s="111"/>
      <c r="FQ86" s="111"/>
      <c r="FR86" s="111"/>
      <c r="FS86" s="111"/>
      <c r="FT86" s="111"/>
      <c r="FU86" s="111"/>
      <c r="FV86" s="111"/>
      <c r="FW86" s="111"/>
      <c r="FX86" s="111"/>
      <c r="FY86" s="111"/>
      <c r="FZ86" s="111"/>
      <c r="GA86" s="111"/>
      <c r="GB86" s="111"/>
      <c r="GC86" s="111"/>
      <c r="GD86" s="111"/>
      <c r="GE86" s="111"/>
      <c r="GF86" s="111"/>
      <c r="GG86" s="111"/>
      <c r="GH86" s="111"/>
      <c r="GI86" s="111"/>
      <c r="GJ86" s="111"/>
      <c r="GK86" s="111"/>
      <c r="GL86" s="111"/>
      <c r="GM86" s="111"/>
      <c r="GN86" s="111"/>
      <c r="GO86" s="111"/>
      <c r="GP86" s="111"/>
      <c r="GQ86" s="111"/>
      <c r="GR86" s="111"/>
      <c r="GS86" s="111"/>
      <c r="GT86" s="111"/>
      <c r="GU86" s="111"/>
      <c r="GV86" s="111"/>
      <c r="GW86" s="111"/>
      <c r="GX86" s="111"/>
      <c r="GY86" s="111"/>
      <c r="GZ86" s="111"/>
      <c r="HA86" s="111"/>
      <c r="HB86" s="111"/>
      <c r="HC86" s="111"/>
      <c r="HD86" s="111"/>
      <c r="HE86" s="111"/>
      <c r="HF86" s="111"/>
      <c r="HG86" s="111"/>
      <c r="HH86" s="111"/>
      <c r="HI86" s="111"/>
      <c r="HJ86" s="111"/>
      <c r="HK86" s="111"/>
      <c r="HL86" s="111"/>
      <c r="HM86" s="111"/>
      <c r="HN86" s="111"/>
      <c r="HO86" s="111"/>
      <c r="HP86" s="111"/>
      <c r="HQ86" s="111"/>
      <c r="HR86" s="111"/>
      <c r="HS86" s="111"/>
      <c r="HT86" s="111"/>
      <c r="HU86" s="111"/>
      <c r="HV86" s="111"/>
      <c r="HW86" s="111"/>
      <c r="HX86" s="111"/>
      <c r="HY86" s="111"/>
      <c r="HZ86" s="111"/>
      <c r="IA86" s="111"/>
      <c r="IB86" s="111"/>
      <c r="IC86" s="111"/>
      <c r="ID86" s="111"/>
      <c r="IE86" s="111"/>
      <c r="IF86" s="111"/>
      <c r="IG86" s="111"/>
      <c r="IH86" s="111"/>
      <c r="II86" s="111"/>
      <c r="IJ86" s="111"/>
    </row>
    <row r="87" spans="1:244" s="115" customFormat="1" ht="65.25">
      <c r="A87" s="570"/>
      <c r="B87" s="1265" t="s">
        <v>132</v>
      </c>
      <c r="C87" s="571"/>
      <c r="D87" s="572"/>
      <c r="E87" s="656"/>
      <c r="F87" s="578"/>
      <c r="G87" s="587"/>
      <c r="H87" s="583"/>
      <c r="I87" s="583"/>
      <c r="J87" s="583"/>
      <c r="K87" s="578"/>
      <c r="L87" s="587"/>
      <c r="M87" s="587"/>
      <c r="N87" s="587"/>
      <c r="O87" s="587"/>
      <c r="P87" s="587"/>
      <c r="Q87" s="583"/>
      <c r="R87" s="583"/>
      <c r="S87" s="583"/>
      <c r="T87" s="584"/>
      <c r="U87" s="588"/>
      <c r="V87" s="583"/>
      <c r="W87" s="583"/>
      <c r="X87" s="583"/>
      <c r="Y87" s="578"/>
      <c r="Z87" s="587"/>
      <c r="AA87" s="583"/>
      <c r="AB87" s="583"/>
      <c r="AC87" s="583"/>
      <c r="AD87" s="578"/>
      <c r="AE87" s="587"/>
      <c r="AF87" s="583"/>
      <c r="AG87" s="583"/>
      <c r="AH87" s="583"/>
      <c r="AI87" s="578"/>
      <c r="AJ87" s="587"/>
      <c r="AK87" s="583"/>
      <c r="AL87" s="583"/>
      <c r="AM87" s="583"/>
      <c r="AN87" s="578"/>
      <c r="AO87" s="587"/>
      <c r="AP87" s="583"/>
      <c r="AQ87" s="583"/>
      <c r="AR87" s="583"/>
      <c r="AS87" s="578"/>
      <c r="AT87" s="587"/>
      <c r="AU87" s="583"/>
      <c r="AV87" s="583"/>
      <c r="AW87" s="583"/>
      <c r="AX87" s="578"/>
      <c r="AY87" s="587"/>
      <c r="AZ87" s="583"/>
      <c r="BA87" s="583"/>
      <c r="BB87" s="583"/>
      <c r="BC87" s="578"/>
      <c r="BD87" s="587"/>
      <c r="BE87" s="583"/>
      <c r="BF87" s="583"/>
      <c r="BG87" s="583"/>
      <c r="BH87" s="578"/>
      <c r="BI87" s="587"/>
      <c r="BJ87" s="583"/>
      <c r="BK87" s="583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1"/>
      <c r="BY87" s="111"/>
      <c r="BZ87" s="111"/>
      <c r="CA87" s="111"/>
      <c r="CB87" s="111"/>
      <c r="CC87" s="111"/>
      <c r="CD87" s="111"/>
      <c r="CE87" s="111"/>
      <c r="CF87" s="111"/>
      <c r="CG87" s="111"/>
      <c r="CH87" s="111"/>
      <c r="CI87" s="111"/>
      <c r="CJ87" s="111"/>
      <c r="CK87" s="111"/>
      <c r="CL87" s="111"/>
      <c r="CM87" s="111"/>
      <c r="CN87" s="111"/>
      <c r="CO87" s="111"/>
      <c r="CP87" s="111"/>
      <c r="CQ87" s="111"/>
      <c r="CR87" s="111"/>
      <c r="CS87" s="111"/>
      <c r="CT87" s="111"/>
      <c r="CU87" s="111"/>
      <c r="CV87" s="111"/>
      <c r="CW87" s="111"/>
      <c r="CX87" s="111"/>
      <c r="CY87" s="111"/>
      <c r="CZ87" s="111"/>
      <c r="DA87" s="111"/>
      <c r="DB87" s="111"/>
      <c r="DC87" s="111"/>
      <c r="DD87" s="111"/>
      <c r="DE87" s="111"/>
      <c r="DF87" s="111"/>
      <c r="DG87" s="111"/>
      <c r="DH87" s="111"/>
      <c r="DI87" s="111"/>
      <c r="DJ87" s="111"/>
      <c r="DK87" s="111"/>
      <c r="DL87" s="111"/>
      <c r="DM87" s="111"/>
      <c r="DN87" s="111"/>
      <c r="DO87" s="111"/>
      <c r="DP87" s="111"/>
      <c r="DQ87" s="111"/>
      <c r="DR87" s="111"/>
      <c r="DS87" s="111"/>
      <c r="DT87" s="111"/>
      <c r="DU87" s="111"/>
      <c r="DV87" s="111"/>
      <c r="DW87" s="111"/>
      <c r="DX87" s="111"/>
      <c r="DY87" s="111"/>
      <c r="DZ87" s="111"/>
      <c r="EA87" s="111"/>
      <c r="EB87" s="111"/>
      <c r="EC87" s="111"/>
      <c r="ED87" s="111"/>
      <c r="EE87" s="111"/>
      <c r="EF87" s="111"/>
      <c r="EG87" s="111"/>
      <c r="EH87" s="111"/>
      <c r="EI87" s="111"/>
      <c r="EJ87" s="111"/>
      <c r="EK87" s="111"/>
      <c r="EL87" s="111"/>
      <c r="EM87" s="111"/>
      <c r="EN87" s="111"/>
      <c r="EO87" s="111"/>
      <c r="EP87" s="111"/>
      <c r="EQ87" s="111"/>
      <c r="ER87" s="111"/>
      <c r="ES87" s="111"/>
      <c r="ET87" s="111"/>
      <c r="EU87" s="111"/>
      <c r="EV87" s="111"/>
      <c r="EW87" s="111"/>
      <c r="EX87" s="111"/>
      <c r="EY87" s="111"/>
      <c r="EZ87" s="111"/>
      <c r="FA87" s="111"/>
      <c r="FB87" s="111"/>
      <c r="FC87" s="111"/>
      <c r="FD87" s="111"/>
      <c r="FE87" s="111"/>
      <c r="FF87" s="111"/>
      <c r="FG87" s="111"/>
      <c r="FH87" s="111"/>
      <c r="FI87" s="111"/>
      <c r="FJ87" s="111"/>
      <c r="FK87" s="111"/>
      <c r="FL87" s="111"/>
      <c r="FM87" s="111"/>
      <c r="FN87" s="111"/>
      <c r="FO87" s="111"/>
      <c r="FP87" s="111"/>
      <c r="FQ87" s="111"/>
      <c r="FR87" s="111"/>
      <c r="FS87" s="111"/>
      <c r="FT87" s="111"/>
      <c r="FU87" s="111"/>
      <c r="FV87" s="111"/>
      <c r="FW87" s="111"/>
      <c r="FX87" s="111"/>
      <c r="FY87" s="111"/>
      <c r="FZ87" s="111"/>
      <c r="GA87" s="111"/>
      <c r="GB87" s="111"/>
      <c r="GC87" s="111"/>
      <c r="GD87" s="111"/>
      <c r="GE87" s="111"/>
      <c r="GF87" s="111"/>
      <c r="GG87" s="111"/>
      <c r="GH87" s="111"/>
      <c r="GI87" s="111"/>
      <c r="GJ87" s="111"/>
      <c r="GK87" s="111"/>
      <c r="GL87" s="111"/>
      <c r="GM87" s="111"/>
      <c r="GN87" s="111"/>
      <c r="GO87" s="111"/>
      <c r="GP87" s="111"/>
      <c r="GQ87" s="111"/>
      <c r="GR87" s="111"/>
      <c r="GS87" s="111"/>
      <c r="GT87" s="111"/>
      <c r="GU87" s="111"/>
      <c r="GV87" s="111"/>
      <c r="GW87" s="111"/>
      <c r="GX87" s="111"/>
      <c r="GY87" s="111"/>
      <c r="GZ87" s="111"/>
      <c r="HA87" s="111"/>
      <c r="HB87" s="111"/>
      <c r="HC87" s="111"/>
      <c r="HD87" s="111"/>
      <c r="HE87" s="111"/>
      <c r="HF87" s="111"/>
      <c r="HG87" s="111"/>
      <c r="HH87" s="111"/>
      <c r="HI87" s="111"/>
      <c r="HJ87" s="111"/>
      <c r="HK87" s="111"/>
      <c r="HL87" s="111"/>
      <c r="HM87" s="111"/>
      <c r="HN87" s="111"/>
      <c r="HO87" s="111"/>
      <c r="HP87" s="111"/>
      <c r="HQ87" s="111"/>
      <c r="HR87" s="111"/>
      <c r="HS87" s="111"/>
      <c r="HT87" s="111"/>
      <c r="HU87" s="111"/>
      <c r="HV87" s="111"/>
      <c r="HW87" s="111"/>
      <c r="HX87" s="111"/>
      <c r="HY87" s="111"/>
      <c r="HZ87" s="111"/>
      <c r="IA87" s="111"/>
      <c r="IB87" s="111"/>
      <c r="IC87" s="111"/>
      <c r="ID87" s="111"/>
      <c r="IE87" s="111"/>
      <c r="IF87" s="111"/>
      <c r="IG87" s="111"/>
      <c r="IH87" s="111"/>
      <c r="II87" s="111"/>
      <c r="IJ87" s="111"/>
    </row>
    <row r="88" spans="1:244" s="115" customFormat="1" ht="24">
      <c r="A88" s="570"/>
      <c r="B88" s="661" t="s">
        <v>92</v>
      </c>
      <c r="C88" s="571"/>
      <c r="D88" s="572"/>
      <c r="E88" s="662"/>
      <c r="F88" s="578">
        <f>+F90+F92+F94+F96+F98+F100+F102+F104+F106+F108+F110+F112</f>
        <v>36</v>
      </c>
      <c r="G88" s="587"/>
      <c r="H88" s="583"/>
      <c r="I88" s="583"/>
      <c r="J88" s="583"/>
      <c r="K88" s="578">
        <f>+K90+K92+K94+K96+K98+K100+K102+K104+K106+K108+K110+K112</f>
        <v>36</v>
      </c>
      <c r="L88" s="587"/>
      <c r="M88" s="587"/>
      <c r="N88" s="587"/>
      <c r="O88" s="587"/>
      <c r="P88" s="587"/>
      <c r="Q88" s="583"/>
      <c r="R88" s="583"/>
      <c r="S88" s="583"/>
      <c r="T88" s="584">
        <f>+T90+T92+T94+T96+T98+T100+T102+T104+T106+T108+T110+T112</f>
        <v>12</v>
      </c>
      <c r="U88" s="588"/>
      <c r="V88" s="583"/>
      <c r="W88" s="583"/>
      <c r="X88" s="583"/>
      <c r="Y88" s="578">
        <f>+Y90+Y92+Y94+Y96+Y98+Y100+Y102+Y104+Y106+Y108+Y110+Y112</f>
        <v>90</v>
      </c>
      <c r="Z88" s="587"/>
      <c r="AA88" s="583"/>
      <c r="AB88" s="583"/>
      <c r="AC88" s="583"/>
      <c r="AD88" s="578">
        <f>+AD90+AD92+AD94+AD96+AD98+AD100+AD102+AD104+AD106+AD108+AD110+AD112</f>
        <v>64</v>
      </c>
      <c r="AE88" s="587"/>
      <c r="AF88" s="583"/>
      <c r="AG88" s="583"/>
      <c r="AH88" s="583"/>
      <c r="AI88" s="578">
        <f>+AI90+AI92+AI94+AI96+AI98+AI100+AI102+AI104+AI106+AI108+AI110+AI112</f>
        <v>44</v>
      </c>
      <c r="AJ88" s="587"/>
      <c r="AK88" s="583"/>
      <c r="AL88" s="583"/>
      <c r="AM88" s="583"/>
      <c r="AN88" s="578">
        <f>+AN90+AN92+AN94+AN96+AN98+AN100+AN102+AN104+AN106+AN108+AN110+AN112</f>
        <v>5</v>
      </c>
      <c r="AO88" s="587"/>
      <c r="AP88" s="583"/>
      <c r="AQ88" s="583"/>
      <c r="AR88" s="583"/>
      <c r="AS88" s="578">
        <f>+AS90+AS92+AS94+AS96+AS98+AS100+AS102+AS104+AS106+AS108+AS110+AS112</f>
        <v>25</v>
      </c>
      <c r="AT88" s="587"/>
      <c r="AU88" s="583"/>
      <c r="AV88" s="583"/>
      <c r="AW88" s="583"/>
      <c r="AX88" s="578">
        <f>+AX90+AX92+AX94+AX96+AX98+AX100+AX102+AX104+AX106+AX108+AX110+AX112</f>
        <v>20</v>
      </c>
      <c r="AY88" s="587"/>
      <c r="AZ88" s="583"/>
      <c r="BA88" s="583"/>
      <c r="BB88" s="583"/>
      <c r="BC88" s="578">
        <f>+BC90+BC92+BC94+BC96+BC98+BC100+BC102+BC104+BC106+BC108+BC110+BC112</f>
        <v>6</v>
      </c>
      <c r="BD88" s="587"/>
      <c r="BE88" s="583"/>
      <c r="BF88" s="583"/>
      <c r="BG88" s="583"/>
      <c r="BH88" s="578">
        <f>+BH90+BH92+BH94+BH96+BH98+BH100+BH102+BH104+BH106+BH108+BH110+BH112</f>
        <v>8</v>
      </c>
      <c r="BI88" s="587"/>
      <c r="BJ88" s="583"/>
      <c r="BK88" s="583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  <c r="CC88" s="111"/>
      <c r="CD88" s="111"/>
      <c r="CE88" s="111"/>
      <c r="CF88" s="111"/>
      <c r="CG88" s="111"/>
      <c r="CH88" s="111"/>
      <c r="CI88" s="111"/>
      <c r="CJ88" s="111"/>
      <c r="CK88" s="111"/>
      <c r="CL88" s="111"/>
      <c r="CM88" s="111"/>
      <c r="CN88" s="111"/>
      <c r="CO88" s="111"/>
      <c r="CP88" s="111"/>
      <c r="CQ88" s="111"/>
      <c r="CR88" s="111"/>
      <c r="CS88" s="111"/>
      <c r="CT88" s="111"/>
      <c r="CU88" s="111"/>
      <c r="CV88" s="111"/>
      <c r="CW88" s="111"/>
      <c r="CX88" s="111"/>
      <c r="CY88" s="111"/>
      <c r="CZ88" s="111"/>
      <c r="DA88" s="111"/>
      <c r="DB88" s="111"/>
      <c r="DC88" s="111"/>
      <c r="DD88" s="111"/>
      <c r="DE88" s="111"/>
      <c r="DF88" s="111"/>
      <c r="DG88" s="111"/>
      <c r="DH88" s="111"/>
      <c r="DI88" s="111"/>
      <c r="DJ88" s="111"/>
      <c r="DK88" s="111"/>
      <c r="DL88" s="111"/>
      <c r="DM88" s="111"/>
      <c r="DN88" s="111"/>
      <c r="DO88" s="111"/>
      <c r="DP88" s="111"/>
      <c r="DQ88" s="111"/>
      <c r="DR88" s="111"/>
      <c r="DS88" s="111"/>
      <c r="DT88" s="111"/>
      <c r="DU88" s="111"/>
      <c r="DV88" s="111"/>
      <c r="DW88" s="111"/>
      <c r="DX88" s="111"/>
      <c r="DY88" s="111"/>
      <c r="DZ88" s="111"/>
      <c r="EA88" s="111"/>
      <c r="EB88" s="111"/>
      <c r="EC88" s="111"/>
      <c r="ED88" s="111"/>
      <c r="EE88" s="111"/>
      <c r="EF88" s="111"/>
      <c r="EG88" s="111"/>
      <c r="EH88" s="111"/>
      <c r="EI88" s="111"/>
      <c r="EJ88" s="111"/>
      <c r="EK88" s="111"/>
      <c r="EL88" s="111"/>
      <c r="EM88" s="111"/>
      <c r="EN88" s="111"/>
      <c r="EO88" s="111"/>
      <c r="EP88" s="111"/>
      <c r="EQ88" s="111"/>
      <c r="ER88" s="111"/>
      <c r="ES88" s="111"/>
      <c r="ET88" s="111"/>
      <c r="EU88" s="111"/>
      <c r="EV88" s="111"/>
      <c r="EW88" s="111"/>
      <c r="EX88" s="111"/>
      <c r="EY88" s="111"/>
      <c r="EZ88" s="111"/>
      <c r="FA88" s="111"/>
      <c r="FB88" s="111"/>
      <c r="FC88" s="111"/>
      <c r="FD88" s="111"/>
      <c r="FE88" s="111"/>
      <c r="FF88" s="111"/>
      <c r="FG88" s="111"/>
      <c r="FH88" s="111"/>
      <c r="FI88" s="111"/>
      <c r="FJ88" s="111"/>
      <c r="FK88" s="111"/>
      <c r="FL88" s="111"/>
      <c r="FM88" s="111"/>
      <c r="FN88" s="111"/>
      <c r="FO88" s="111"/>
      <c r="FP88" s="111"/>
      <c r="FQ88" s="111"/>
      <c r="FR88" s="111"/>
      <c r="FS88" s="111"/>
      <c r="FT88" s="111"/>
      <c r="FU88" s="111"/>
      <c r="FV88" s="111"/>
      <c r="FW88" s="111"/>
      <c r="FX88" s="111"/>
      <c r="FY88" s="111"/>
      <c r="FZ88" s="111"/>
      <c r="GA88" s="111"/>
      <c r="GB88" s="111"/>
      <c r="GC88" s="111"/>
      <c r="GD88" s="111"/>
      <c r="GE88" s="111"/>
      <c r="GF88" s="111"/>
      <c r="GG88" s="111"/>
      <c r="GH88" s="111"/>
      <c r="GI88" s="111"/>
      <c r="GJ88" s="111"/>
      <c r="GK88" s="111"/>
      <c r="GL88" s="111"/>
      <c r="GM88" s="111"/>
      <c r="GN88" s="111"/>
      <c r="GO88" s="111"/>
      <c r="GP88" s="111"/>
      <c r="GQ88" s="111"/>
      <c r="GR88" s="111"/>
      <c r="GS88" s="111"/>
      <c r="GT88" s="111"/>
      <c r="GU88" s="111"/>
      <c r="GV88" s="111"/>
      <c r="GW88" s="111"/>
      <c r="GX88" s="111"/>
      <c r="GY88" s="111"/>
      <c r="GZ88" s="111"/>
      <c r="HA88" s="111"/>
      <c r="HB88" s="111"/>
      <c r="HC88" s="111"/>
      <c r="HD88" s="111"/>
      <c r="HE88" s="111"/>
      <c r="HF88" s="111"/>
      <c r="HG88" s="111"/>
      <c r="HH88" s="111"/>
      <c r="HI88" s="111"/>
      <c r="HJ88" s="111"/>
      <c r="HK88" s="111"/>
      <c r="HL88" s="111"/>
      <c r="HM88" s="111"/>
      <c r="HN88" s="111"/>
      <c r="HO88" s="111"/>
      <c r="HP88" s="111"/>
      <c r="HQ88" s="111"/>
      <c r="HR88" s="111"/>
      <c r="HS88" s="111"/>
      <c r="HT88" s="111"/>
      <c r="HU88" s="111"/>
      <c r="HV88" s="111"/>
      <c r="HW88" s="111"/>
      <c r="HX88" s="111"/>
      <c r="HY88" s="111"/>
      <c r="HZ88" s="111"/>
      <c r="IA88" s="111"/>
      <c r="IB88" s="111"/>
      <c r="IC88" s="111"/>
      <c r="ID88" s="111"/>
      <c r="IE88" s="111"/>
      <c r="IF88" s="111"/>
      <c r="IG88" s="111"/>
      <c r="IH88" s="111"/>
      <c r="II88" s="111"/>
      <c r="IJ88" s="111"/>
    </row>
    <row r="89" spans="1:244" s="115" customFormat="1" ht="24">
      <c r="A89" s="570"/>
      <c r="B89" s="663" t="s">
        <v>93</v>
      </c>
      <c r="C89" s="571"/>
      <c r="D89" s="572"/>
      <c r="E89" s="656"/>
      <c r="F89" s="578">
        <f>+F91+F93+F95+F97+F99+F101+F103+F105+F107+F109+F111+F113</f>
        <v>28.6</v>
      </c>
      <c r="G89" s="587"/>
      <c r="H89" s="583"/>
      <c r="I89" s="583"/>
      <c r="J89" s="583"/>
      <c r="K89" s="578">
        <f>+K91+K93+K95+K97+K99+K101+K103+K105+K107+K109+K111+K113</f>
        <v>28</v>
      </c>
      <c r="L89" s="587"/>
      <c r="M89" s="587"/>
      <c r="N89" s="587"/>
      <c r="O89" s="587"/>
      <c r="P89" s="587"/>
      <c r="Q89" s="583"/>
      <c r="R89" s="583"/>
      <c r="S89" s="583"/>
      <c r="T89" s="584">
        <f>+T91+T93+T95+T97+T99+T101+T103+T105+T107+T109+T111+T113</f>
        <v>4.4000000000000004</v>
      </c>
      <c r="U89" s="588"/>
      <c r="V89" s="583"/>
      <c r="W89" s="583"/>
      <c r="X89" s="583"/>
      <c r="Y89" s="578">
        <f>+Y91+Y93+Y95+Y97+Y99+Y101+Y103+Y105+Y107+Y109+Y111+Y113</f>
        <v>63.400000000000006</v>
      </c>
      <c r="Z89" s="587"/>
      <c r="AA89" s="583"/>
      <c r="AB89" s="583"/>
      <c r="AC89" s="583"/>
      <c r="AD89" s="578">
        <f>+AD91+AD93+AD95+AD97+AD99+AD101+AD103+AD105+AD107+AD109+AD111+AD113</f>
        <v>27.8</v>
      </c>
      <c r="AE89" s="587"/>
      <c r="AF89" s="583"/>
      <c r="AG89" s="583"/>
      <c r="AH89" s="583"/>
      <c r="AI89" s="578">
        <f>+AI91+AI93+AI95+AI97+AI99+AI101+AI103+AI105+AI107+AI109+AI111+AI113</f>
        <v>27.8</v>
      </c>
      <c r="AJ89" s="587"/>
      <c r="AK89" s="583"/>
      <c r="AL89" s="583"/>
      <c r="AM89" s="583"/>
      <c r="AN89" s="578">
        <f>+AN91+AN93+AN95+AN97+AN99+AN101+AN103+AN105+AN107+AN109+AN111+AN113</f>
        <v>3.4</v>
      </c>
      <c r="AO89" s="587"/>
      <c r="AP89" s="583"/>
      <c r="AQ89" s="583"/>
      <c r="AR89" s="583"/>
      <c r="AS89" s="578">
        <f>+AS91+AS93+AS95+AS97+AS99+AS101+AS103+AS105+AS107+AS109+AS111+AS113</f>
        <v>17</v>
      </c>
      <c r="AT89" s="587"/>
      <c r="AU89" s="583"/>
      <c r="AV89" s="583"/>
      <c r="AW89" s="583"/>
      <c r="AX89" s="578">
        <f>+AX91+AX93+AX95+AX97+AX99+AX101+AX103+AX105+AX107+AX109+AX111+AX113</f>
        <v>13.8</v>
      </c>
      <c r="AY89" s="587"/>
      <c r="AZ89" s="583"/>
      <c r="BA89" s="583"/>
      <c r="BB89" s="583"/>
      <c r="BC89" s="578">
        <f>+BC91+BC93+BC95+BC97+BC99+BC101+BC103+BC105+BC107+BC109+BC111+BC113</f>
        <v>4</v>
      </c>
      <c r="BD89" s="587"/>
      <c r="BE89" s="583"/>
      <c r="BF89" s="583"/>
      <c r="BG89" s="583"/>
      <c r="BH89" s="578">
        <f>+BH91+BH93+BH95+BH97+BH99+BH101+BH103+BH105+BH107+BH109+BH111+BH113</f>
        <v>5.6</v>
      </c>
      <c r="BI89" s="587"/>
      <c r="BJ89" s="583"/>
      <c r="BK89" s="583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1"/>
      <c r="BW89" s="111"/>
      <c r="BX89" s="111"/>
      <c r="BY89" s="111"/>
      <c r="BZ89" s="111"/>
      <c r="CA89" s="111"/>
      <c r="CB89" s="111"/>
      <c r="CC89" s="111"/>
      <c r="CD89" s="111"/>
      <c r="CE89" s="111"/>
      <c r="CF89" s="111"/>
      <c r="CG89" s="111"/>
      <c r="CH89" s="111"/>
      <c r="CI89" s="111"/>
      <c r="CJ89" s="111"/>
      <c r="CK89" s="111"/>
      <c r="CL89" s="111"/>
      <c r="CM89" s="111"/>
      <c r="CN89" s="111"/>
      <c r="CO89" s="111"/>
      <c r="CP89" s="111"/>
      <c r="CQ89" s="111"/>
      <c r="CR89" s="111"/>
      <c r="CS89" s="111"/>
      <c r="CT89" s="111"/>
      <c r="CU89" s="111"/>
      <c r="CV89" s="111"/>
      <c r="CW89" s="111"/>
      <c r="CX89" s="111"/>
      <c r="CY89" s="111"/>
      <c r="CZ89" s="111"/>
      <c r="DA89" s="111"/>
      <c r="DB89" s="111"/>
      <c r="DC89" s="111"/>
      <c r="DD89" s="111"/>
      <c r="DE89" s="111"/>
      <c r="DF89" s="111"/>
      <c r="DG89" s="111"/>
      <c r="DH89" s="111"/>
      <c r="DI89" s="111"/>
      <c r="DJ89" s="111"/>
      <c r="DK89" s="111"/>
      <c r="DL89" s="111"/>
      <c r="DM89" s="111"/>
      <c r="DN89" s="111"/>
      <c r="DO89" s="111"/>
      <c r="DP89" s="111"/>
      <c r="DQ89" s="111"/>
      <c r="DR89" s="111"/>
      <c r="DS89" s="111"/>
      <c r="DT89" s="111"/>
      <c r="DU89" s="111"/>
      <c r="DV89" s="111"/>
      <c r="DW89" s="111"/>
      <c r="DX89" s="111"/>
      <c r="DY89" s="111"/>
      <c r="DZ89" s="111"/>
      <c r="EA89" s="111"/>
      <c r="EB89" s="111"/>
      <c r="EC89" s="111"/>
      <c r="ED89" s="111"/>
      <c r="EE89" s="111"/>
      <c r="EF89" s="111"/>
      <c r="EG89" s="111"/>
      <c r="EH89" s="111"/>
      <c r="EI89" s="111"/>
      <c r="EJ89" s="111"/>
      <c r="EK89" s="111"/>
      <c r="EL89" s="111"/>
      <c r="EM89" s="111"/>
      <c r="EN89" s="111"/>
      <c r="EO89" s="111"/>
      <c r="EP89" s="111"/>
      <c r="EQ89" s="111"/>
      <c r="ER89" s="111"/>
      <c r="ES89" s="111"/>
      <c r="ET89" s="111"/>
      <c r="EU89" s="111"/>
      <c r="EV89" s="111"/>
      <c r="EW89" s="111"/>
      <c r="EX89" s="111"/>
      <c r="EY89" s="111"/>
      <c r="EZ89" s="111"/>
      <c r="FA89" s="111"/>
      <c r="FB89" s="111"/>
      <c r="FC89" s="111"/>
      <c r="FD89" s="111"/>
      <c r="FE89" s="111"/>
      <c r="FF89" s="111"/>
      <c r="FG89" s="111"/>
      <c r="FH89" s="111"/>
      <c r="FI89" s="111"/>
      <c r="FJ89" s="111"/>
      <c r="FK89" s="111"/>
      <c r="FL89" s="111"/>
      <c r="FM89" s="111"/>
      <c r="FN89" s="111"/>
      <c r="FO89" s="111"/>
      <c r="FP89" s="111"/>
      <c r="FQ89" s="111"/>
      <c r="FR89" s="111"/>
      <c r="FS89" s="111"/>
      <c r="FT89" s="111"/>
      <c r="FU89" s="111"/>
      <c r="FV89" s="111"/>
      <c r="FW89" s="111"/>
      <c r="FX89" s="111"/>
      <c r="FY89" s="111"/>
      <c r="FZ89" s="111"/>
      <c r="GA89" s="111"/>
      <c r="GB89" s="111"/>
      <c r="GC89" s="111"/>
      <c r="GD89" s="111"/>
      <c r="GE89" s="111"/>
      <c r="GF89" s="111"/>
      <c r="GG89" s="111"/>
      <c r="GH89" s="111"/>
      <c r="GI89" s="111"/>
      <c r="GJ89" s="111"/>
      <c r="GK89" s="111"/>
      <c r="GL89" s="111"/>
      <c r="GM89" s="111"/>
      <c r="GN89" s="111"/>
      <c r="GO89" s="111"/>
      <c r="GP89" s="111"/>
      <c r="GQ89" s="111"/>
      <c r="GR89" s="111"/>
      <c r="GS89" s="111"/>
      <c r="GT89" s="111"/>
      <c r="GU89" s="111"/>
      <c r="GV89" s="111"/>
      <c r="GW89" s="111"/>
      <c r="GX89" s="111"/>
      <c r="GY89" s="111"/>
      <c r="GZ89" s="111"/>
      <c r="HA89" s="111"/>
      <c r="HB89" s="111"/>
      <c r="HC89" s="111"/>
      <c r="HD89" s="111"/>
      <c r="HE89" s="111"/>
      <c r="HF89" s="111"/>
      <c r="HG89" s="111"/>
      <c r="HH89" s="111"/>
      <c r="HI89" s="111"/>
      <c r="HJ89" s="111"/>
      <c r="HK89" s="111"/>
      <c r="HL89" s="111"/>
      <c r="HM89" s="111"/>
      <c r="HN89" s="111"/>
      <c r="HO89" s="111"/>
      <c r="HP89" s="111"/>
      <c r="HQ89" s="111"/>
      <c r="HR89" s="111"/>
      <c r="HS89" s="111"/>
      <c r="HT89" s="111"/>
      <c r="HU89" s="111"/>
      <c r="HV89" s="111"/>
      <c r="HW89" s="111"/>
      <c r="HX89" s="111"/>
      <c r="HY89" s="111"/>
      <c r="HZ89" s="111"/>
      <c r="IA89" s="111"/>
      <c r="IB89" s="111"/>
      <c r="IC89" s="111"/>
      <c r="ID89" s="111"/>
      <c r="IE89" s="111"/>
      <c r="IF89" s="111"/>
      <c r="IG89" s="111"/>
      <c r="IH89" s="111"/>
      <c r="II89" s="111"/>
      <c r="IJ89" s="111"/>
    </row>
    <row r="90" spans="1:244" s="115" customFormat="1" ht="43.5">
      <c r="A90" s="570"/>
      <c r="B90" s="545" t="s">
        <v>401</v>
      </c>
      <c r="C90" s="571"/>
      <c r="D90" s="507" t="s">
        <v>181</v>
      </c>
      <c r="E90" s="646"/>
      <c r="F90" s="664">
        <v>0</v>
      </c>
      <c r="G90" s="576"/>
      <c r="H90" s="585"/>
      <c r="I90" s="585"/>
      <c r="J90" s="585"/>
      <c r="K90" s="664">
        <v>8</v>
      </c>
      <c r="L90" s="576"/>
      <c r="M90" s="576"/>
      <c r="N90" s="576"/>
      <c r="O90" s="576"/>
      <c r="P90" s="576"/>
      <c r="Q90" s="585"/>
      <c r="R90" s="585"/>
      <c r="S90" s="585"/>
      <c r="T90" s="664">
        <v>8</v>
      </c>
      <c r="U90" s="586"/>
      <c r="V90" s="585"/>
      <c r="W90" s="585"/>
      <c r="X90" s="585"/>
      <c r="Y90" s="664">
        <v>14</v>
      </c>
      <c r="Z90" s="576"/>
      <c r="AA90" s="585"/>
      <c r="AB90" s="585"/>
      <c r="AC90" s="585"/>
      <c r="AD90" s="664">
        <v>32</v>
      </c>
      <c r="AE90" s="576"/>
      <c r="AF90" s="585"/>
      <c r="AG90" s="585"/>
      <c r="AH90" s="585"/>
      <c r="AI90" s="664">
        <v>14</v>
      </c>
      <c r="AJ90" s="576"/>
      <c r="AK90" s="585"/>
      <c r="AL90" s="585"/>
      <c r="AM90" s="585"/>
      <c r="AN90" s="664">
        <v>2</v>
      </c>
      <c r="AO90" s="576"/>
      <c r="AP90" s="585"/>
      <c r="AQ90" s="585"/>
      <c r="AR90" s="585"/>
      <c r="AS90" s="664">
        <v>2</v>
      </c>
      <c r="AT90" s="576"/>
      <c r="AU90" s="585"/>
      <c r="AV90" s="585"/>
      <c r="AW90" s="585"/>
      <c r="AX90" s="664">
        <v>0</v>
      </c>
      <c r="AY90" s="576"/>
      <c r="AZ90" s="585"/>
      <c r="BA90" s="585"/>
      <c r="BB90" s="585"/>
      <c r="BC90" s="664">
        <v>1</v>
      </c>
      <c r="BD90" s="576"/>
      <c r="BE90" s="585"/>
      <c r="BF90" s="585"/>
      <c r="BG90" s="585"/>
      <c r="BH90" s="664">
        <v>2</v>
      </c>
      <c r="BI90" s="576"/>
      <c r="BJ90" s="585"/>
      <c r="BK90" s="585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  <c r="CC90" s="111"/>
      <c r="CD90" s="111"/>
      <c r="CE90" s="111"/>
      <c r="CF90" s="111"/>
      <c r="CG90" s="111"/>
      <c r="CH90" s="111"/>
      <c r="CI90" s="111"/>
      <c r="CJ90" s="111"/>
      <c r="CK90" s="111"/>
      <c r="CL90" s="111"/>
      <c r="CM90" s="111"/>
      <c r="CN90" s="111"/>
      <c r="CO90" s="111"/>
      <c r="CP90" s="111"/>
      <c r="CQ90" s="111"/>
      <c r="CR90" s="111"/>
      <c r="CS90" s="111"/>
      <c r="CT90" s="111"/>
      <c r="CU90" s="111"/>
      <c r="CV90" s="111"/>
      <c r="CW90" s="111"/>
      <c r="CX90" s="111"/>
      <c r="CY90" s="111"/>
      <c r="CZ90" s="111"/>
      <c r="DA90" s="111"/>
      <c r="DB90" s="111"/>
      <c r="DC90" s="111"/>
      <c r="DD90" s="111"/>
      <c r="DE90" s="111"/>
      <c r="DF90" s="111"/>
      <c r="DG90" s="111"/>
      <c r="DH90" s="111"/>
      <c r="DI90" s="111"/>
      <c r="DJ90" s="111"/>
      <c r="DK90" s="111"/>
      <c r="DL90" s="111"/>
      <c r="DM90" s="111"/>
      <c r="DN90" s="111"/>
      <c r="DO90" s="111"/>
      <c r="DP90" s="111"/>
      <c r="DQ90" s="111"/>
      <c r="DR90" s="111"/>
      <c r="DS90" s="111"/>
      <c r="DT90" s="111"/>
      <c r="DU90" s="111"/>
      <c r="DV90" s="111"/>
      <c r="DW90" s="111"/>
      <c r="DX90" s="111"/>
      <c r="DY90" s="111"/>
      <c r="DZ90" s="111"/>
      <c r="EA90" s="111"/>
      <c r="EB90" s="111"/>
      <c r="EC90" s="111"/>
      <c r="ED90" s="111"/>
      <c r="EE90" s="111"/>
      <c r="EF90" s="111"/>
      <c r="EG90" s="111"/>
      <c r="EH90" s="111"/>
      <c r="EI90" s="111"/>
      <c r="EJ90" s="111"/>
      <c r="EK90" s="111"/>
      <c r="EL90" s="111"/>
      <c r="EM90" s="111"/>
      <c r="EN90" s="111"/>
      <c r="EO90" s="111"/>
      <c r="EP90" s="111"/>
      <c r="EQ90" s="111"/>
      <c r="ER90" s="111"/>
      <c r="ES90" s="111"/>
      <c r="ET90" s="111"/>
      <c r="EU90" s="111"/>
      <c r="EV90" s="111"/>
      <c r="EW90" s="111"/>
      <c r="EX90" s="111"/>
      <c r="EY90" s="111"/>
      <c r="EZ90" s="111"/>
      <c r="FA90" s="111"/>
      <c r="FB90" s="111"/>
      <c r="FC90" s="111"/>
      <c r="FD90" s="111"/>
      <c r="FE90" s="111"/>
      <c r="FF90" s="111"/>
      <c r="FG90" s="111"/>
      <c r="FH90" s="111"/>
      <c r="FI90" s="111"/>
      <c r="FJ90" s="111"/>
      <c r="FK90" s="111"/>
      <c r="FL90" s="111"/>
      <c r="FM90" s="111"/>
      <c r="FN90" s="111"/>
      <c r="FO90" s="111"/>
      <c r="FP90" s="111"/>
      <c r="FQ90" s="111"/>
      <c r="FR90" s="111"/>
      <c r="FS90" s="111"/>
      <c r="FT90" s="111"/>
      <c r="FU90" s="111"/>
      <c r="FV90" s="111"/>
      <c r="FW90" s="111"/>
      <c r="FX90" s="111"/>
      <c r="FY90" s="111"/>
      <c r="FZ90" s="111"/>
      <c r="GA90" s="111"/>
      <c r="GB90" s="111"/>
      <c r="GC90" s="111"/>
      <c r="GD90" s="111"/>
      <c r="GE90" s="111"/>
      <c r="GF90" s="111"/>
      <c r="GG90" s="111"/>
      <c r="GH90" s="111"/>
      <c r="GI90" s="111"/>
      <c r="GJ90" s="111"/>
      <c r="GK90" s="111"/>
      <c r="GL90" s="111"/>
      <c r="GM90" s="111"/>
      <c r="GN90" s="111"/>
      <c r="GO90" s="111"/>
      <c r="GP90" s="111"/>
      <c r="GQ90" s="111"/>
      <c r="GR90" s="111"/>
      <c r="GS90" s="111"/>
      <c r="GT90" s="111"/>
      <c r="GU90" s="111"/>
      <c r="GV90" s="111"/>
      <c r="GW90" s="111"/>
      <c r="GX90" s="111"/>
      <c r="GY90" s="111"/>
      <c r="GZ90" s="111"/>
      <c r="HA90" s="111"/>
      <c r="HB90" s="111"/>
      <c r="HC90" s="111"/>
      <c r="HD90" s="111"/>
      <c r="HE90" s="111"/>
      <c r="HF90" s="111"/>
      <c r="HG90" s="111"/>
      <c r="HH90" s="111"/>
      <c r="HI90" s="111"/>
      <c r="HJ90" s="111"/>
      <c r="HK90" s="111"/>
      <c r="HL90" s="111"/>
      <c r="HM90" s="111"/>
      <c r="HN90" s="111"/>
      <c r="HO90" s="111"/>
      <c r="HP90" s="111"/>
      <c r="HQ90" s="111"/>
      <c r="HR90" s="111"/>
      <c r="HS90" s="111"/>
      <c r="HT90" s="111"/>
      <c r="HU90" s="111"/>
      <c r="HV90" s="111"/>
      <c r="HW90" s="111"/>
      <c r="HX90" s="111"/>
      <c r="HY90" s="111"/>
      <c r="HZ90" s="111"/>
      <c r="IA90" s="111"/>
      <c r="IB90" s="111"/>
      <c r="IC90" s="111"/>
      <c r="ID90" s="111"/>
      <c r="IE90" s="111"/>
      <c r="IF90" s="111"/>
      <c r="IG90" s="111"/>
      <c r="IH90" s="111"/>
      <c r="II90" s="111"/>
      <c r="IJ90" s="111"/>
    </row>
    <row r="91" spans="1:244" s="115" customFormat="1" ht="24" hidden="1">
      <c r="A91" s="570"/>
      <c r="B91" s="138" t="s">
        <v>94</v>
      </c>
      <c r="C91" s="571"/>
      <c r="D91" s="572"/>
      <c r="E91" s="666"/>
      <c r="F91" s="667">
        <f>+F90*0.2</f>
        <v>0</v>
      </c>
      <c r="G91" s="587"/>
      <c r="H91" s="583"/>
      <c r="I91" s="583"/>
      <c r="J91" s="583"/>
      <c r="K91" s="667">
        <f>+K90*0.2</f>
        <v>1.6</v>
      </c>
      <c r="L91" s="587"/>
      <c r="M91" s="587"/>
      <c r="N91" s="587"/>
      <c r="O91" s="587"/>
      <c r="P91" s="587"/>
      <c r="Q91" s="583"/>
      <c r="R91" s="583"/>
      <c r="S91" s="583"/>
      <c r="T91" s="667">
        <f>+T90*0.2</f>
        <v>1.6</v>
      </c>
      <c r="U91" s="588"/>
      <c r="V91" s="583"/>
      <c r="W91" s="583"/>
      <c r="X91" s="583"/>
      <c r="Y91" s="667">
        <f>+Y90*0.2</f>
        <v>2.8000000000000003</v>
      </c>
      <c r="Z91" s="587"/>
      <c r="AA91" s="583"/>
      <c r="AB91" s="583"/>
      <c r="AC91" s="583"/>
      <c r="AD91" s="667">
        <f>+AD90*0.2</f>
        <v>6.4</v>
      </c>
      <c r="AE91" s="587"/>
      <c r="AF91" s="583"/>
      <c r="AG91" s="583"/>
      <c r="AH91" s="583"/>
      <c r="AI91" s="667">
        <f>+AI90*0.2</f>
        <v>2.8000000000000003</v>
      </c>
      <c r="AJ91" s="587"/>
      <c r="AK91" s="583"/>
      <c r="AL91" s="583"/>
      <c r="AM91" s="583"/>
      <c r="AN91" s="667">
        <f>+AN90*0.2</f>
        <v>0.4</v>
      </c>
      <c r="AO91" s="587"/>
      <c r="AP91" s="583"/>
      <c r="AQ91" s="583"/>
      <c r="AR91" s="583"/>
      <c r="AS91" s="667">
        <f>+AS90*0.2</f>
        <v>0.4</v>
      </c>
      <c r="AT91" s="587"/>
      <c r="AU91" s="583"/>
      <c r="AV91" s="583"/>
      <c r="AW91" s="583"/>
      <c r="AX91" s="667">
        <f>+AX90*0.2</f>
        <v>0</v>
      </c>
      <c r="AY91" s="587"/>
      <c r="AZ91" s="583"/>
      <c r="BA91" s="583"/>
      <c r="BB91" s="583"/>
      <c r="BC91" s="667">
        <f>+BC90*0.2</f>
        <v>0.2</v>
      </c>
      <c r="BD91" s="587"/>
      <c r="BE91" s="583"/>
      <c r="BF91" s="583"/>
      <c r="BG91" s="583"/>
      <c r="BH91" s="667">
        <f>+BH90*0.2</f>
        <v>0.4</v>
      </c>
      <c r="BI91" s="587"/>
      <c r="BJ91" s="583"/>
      <c r="BK91" s="583"/>
      <c r="BL91" s="111"/>
      <c r="BM91" s="111"/>
      <c r="BN91" s="111"/>
      <c r="BO91" s="111"/>
      <c r="BP91" s="111"/>
      <c r="BQ91" s="111"/>
      <c r="BR91" s="111"/>
      <c r="BS91" s="111"/>
      <c r="BT91" s="111"/>
      <c r="BU91" s="111"/>
      <c r="BV91" s="111"/>
      <c r="BW91" s="111"/>
      <c r="BX91" s="111"/>
      <c r="BY91" s="111"/>
      <c r="BZ91" s="111"/>
      <c r="CA91" s="111"/>
      <c r="CB91" s="111"/>
      <c r="CC91" s="111"/>
      <c r="CD91" s="111"/>
      <c r="CE91" s="111"/>
      <c r="CF91" s="111"/>
      <c r="CG91" s="111"/>
      <c r="CH91" s="111"/>
      <c r="CI91" s="111"/>
      <c r="CJ91" s="111"/>
      <c r="CK91" s="111"/>
      <c r="CL91" s="111"/>
      <c r="CM91" s="111"/>
      <c r="CN91" s="111"/>
      <c r="CO91" s="111"/>
      <c r="CP91" s="111"/>
      <c r="CQ91" s="111"/>
      <c r="CR91" s="111"/>
      <c r="CS91" s="111"/>
      <c r="CT91" s="111"/>
      <c r="CU91" s="111"/>
      <c r="CV91" s="111"/>
      <c r="CW91" s="111"/>
      <c r="CX91" s="111"/>
      <c r="CY91" s="111"/>
      <c r="CZ91" s="111"/>
      <c r="DA91" s="111"/>
      <c r="DB91" s="111"/>
      <c r="DC91" s="111"/>
      <c r="DD91" s="111"/>
      <c r="DE91" s="111"/>
      <c r="DF91" s="111"/>
      <c r="DG91" s="111"/>
      <c r="DH91" s="111"/>
      <c r="DI91" s="111"/>
      <c r="DJ91" s="111"/>
      <c r="DK91" s="111"/>
      <c r="DL91" s="111"/>
      <c r="DM91" s="111"/>
      <c r="DN91" s="111"/>
      <c r="DO91" s="111"/>
      <c r="DP91" s="111"/>
      <c r="DQ91" s="111"/>
      <c r="DR91" s="111"/>
      <c r="DS91" s="111"/>
      <c r="DT91" s="111"/>
      <c r="DU91" s="111"/>
      <c r="DV91" s="111"/>
      <c r="DW91" s="111"/>
      <c r="DX91" s="111"/>
      <c r="DY91" s="111"/>
      <c r="DZ91" s="111"/>
      <c r="EA91" s="111"/>
      <c r="EB91" s="111"/>
      <c r="EC91" s="111"/>
      <c r="ED91" s="111"/>
      <c r="EE91" s="111"/>
      <c r="EF91" s="111"/>
      <c r="EG91" s="111"/>
      <c r="EH91" s="111"/>
      <c r="EI91" s="111"/>
      <c r="EJ91" s="111"/>
      <c r="EK91" s="111"/>
      <c r="EL91" s="111"/>
      <c r="EM91" s="111"/>
      <c r="EN91" s="111"/>
      <c r="EO91" s="111"/>
      <c r="EP91" s="111"/>
      <c r="EQ91" s="111"/>
      <c r="ER91" s="111"/>
      <c r="ES91" s="111"/>
      <c r="ET91" s="111"/>
      <c r="EU91" s="111"/>
      <c r="EV91" s="111"/>
      <c r="EW91" s="111"/>
      <c r="EX91" s="111"/>
      <c r="EY91" s="111"/>
      <c r="EZ91" s="111"/>
      <c r="FA91" s="111"/>
      <c r="FB91" s="111"/>
      <c r="FC91" s="111"/>
      <c r="FD91" s="111"/>
      <c r="FE91" s="111"/>
      <c r="FF91" s="111"/>
      <c r="FG91" s="111"/>
      <c r="FH91" s="111"/>
      <c r="FI91" s="111"/>
      <c r="FJ91" s="111"/>
      <c r="FK91" s="111"/>
      <c r="FL91" s="111"/>
      <c r="FM91" s="111"/>
      <c r="FN91" s="111"/>
      <c r="FO91" s="111"/>
      <c r="FP91" s="111"/>
      <c r="FQ91" s="111"/>
      <c r="FR91" s="111"/>
      <c r="FS91" s="111"/>
      <c r="FT91" s="111"/>
      <c r="FU91" s="111"/>
      <c r="FV91" s="111"/>
      <c r="FW91" s="111"/>
      <c r="FX91" s="111"/>
      <c r="FY91" s="111"/>
      <c r="FZ91" s="111"/>
      <c r="GA91" s="111"/>
      <c r="GB91" s="111"/>
      <c r="GC91" s="111"/>
      <c r="GD91" s="111"/>
      <c r="GE91" s="111"/>
      <c r="GF91" s="111"/>
      <c r="GG91" s="111"/>
      <c r="GH91" s="111"/>
      <c r="GI91" s="111"/>
      <c r="GJ91" s="111"/>
      <c r="GK91" s="111"/>
      <c r="GL91" s="111"/>
      <c r="GM91" s="111"/>
      <c r="GN91" s="111"/>
      <c r="GO91" s="111"/>
      <c r="GP91" s="111"/>
      <c r="GQ91" s="111"/>
      <c r="GR91" s="111"/>
      <c r="GS91" s="111"/>
      <c r="GT91" s="111"/>
      <c r="GU91" s="111"/>
      <c r="GV91" s="111"/>
      <c r="GW91" s="111"/>
      <c r="GX91" s="111"/>
      <c r="GY91" s="111"/>
      <c r="GZ91" s="111"/>
      <c r="HA91" s="111"/>
      <c r="HB91" s="111"/>
      <c r="HC91" s="111"/>
      <c r="HD91" s="111"/>
      <c r="HE91" s="111"/>
      <c r="HF91" s="111"/>
      <c r="HG91" s="111"/>
      <c r="HH91" s="111"/>
      <c r="HI91" s="111"/>
      <c r="HJ91" s="111"/>
      <c r="HK91" s="111"/>
      <c r="HL91" s="111"/>
      <c r="HM91" s="111"/>
      <c r="HN91" s="111"/>
      <c r="HO91" s="111"/>
      <c r="HP91" s="111"/>
      <c r="HQ91" s="111"/>
      <c r="HR91" s="111"/>
      <c r="HS91" s="111"/>
      <c r="HT91" s="111"/>
      <c r="HU91" s="111"/>
      <c r="HV91" s="111"/>
      <c r="HW91" s="111"/>
      <c r="HX91" s="111"/>
      <c r="HY91" s="111"/>
      <c r="HZ91" s="111"/>
      <c r="IA91" s="111"/>
      <c r="IB91" s="111"/>
      <c r="IC91" s="111"/>
      <c r="ID91" s="111"/>
      <c r="IE91" s="111"/>
      <c r="IF91" s="111"/>
      <c r="IG91" s="111"/>
      <c r="IH91" s="111"/>
      <c r="II91" s="111"/>
      <c r="IJ91" s="111"/>
    </row>
    <row r="92" spans="1:244" s="115" customFormat="1" ht="179.25" customHeight="1">
      <c r="A92" s="570"/>
      <c r="B92" s="545" t="s">
        <v>402</v>
      </c>
      <c r="C92" s="571"/>
      <c r="D92" s="507" t="s">
        <v>181</v>
      </c>
      <c r="E92" s="646"/>
      <c r="F92" s="664">
        <v>3</v>
      </c>
      <c r="G92" s="576"/>
      <c r="H92" s="585"/>
      <c r="I92" s="585"/>
      <c r="J92" s="585"/>
      <c r="K92" s="664"/>
      <c r="L92" s="576"/>
      <c r="M92" s="576"/>
      <c r="N92" s="576"/>
      <c r="O92" s="576"/>
      <c r="P92" s="576"/>
      <c r="Q92" s="585"/>
      <c r="R92" s="585"/>
      <c r="S92" s="585"/>
      <c r="T92" s="664"/>
      <c r="U92" s="586"/>
      <c r="V92" s="585"/>
      <c r="W92" s="585"/>
      <c r="X92" s="585"/>
      <c r="Y92" s="664">
        <v>22</v>
      </c>
      <c r="Z92" s="576"/>
      <c r="AA92" s="585"/>
      <c r="AB92" s="585"/>
      <c r="AC92" s="585"/>
      <c r="AD92" s="664">
        <v>14</v>
      </c>
      <c r="AE92" s="576"/>
      <c r="AF92" s="585"/>
      <c r="AG92" s="585"/>
      <c r="AH92" s="585"/>
      <c r="AI92" s="664">
        <v>2</v>
      </c>
      <c r="AJ92" s="576"/>
      <c r="AK92" s="585"/>
      <c r="AL92" s="585"/>
      <c r="AM92" s="585"/>
      <c r="AN92" s="664">
        <v>0</v>
      </c>
      <c r="AO92" s="576"/>
      <c r="AP92" s="585"/>
      <c r="AQ92" s="585"/>
      <c r="AR92" s="585"/>
      <c r="AS92" s="664">
        <v>3</v>
      </c>
      <c r="AT92" s="576"/>
      <c r="AU92" s="585"/>
      <c r="AV92" s="585"/>
      <c r="AW92" s="585"/>
      <c r="AX92" s="664">
        <v>4</v>
      </c>
      <c r="AY92" s="576"/>
      <c r="AZ92" s="585"/>
      <c r="BA92" s="585"/>
      <c r="BB92" s="585"/>
      <c r="BC92" s="664">
        <v>0</v>
      </c>
      <c r="BD92" s="576"/>
      <c r="BE92" s="585"/>
      <c r="BF92" s="585"/>
      <c r="BG92" s="585"/>
      <c r="BH92" s="664">
        <v>1</v>
      </c>
      <c r="BI92" s="576"/>
      <c r="BJ92" s="585"/>
      <c r="BK92" s="585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  <c r="CC92" s="111"/>
      <c r="CD92" s="111"/>
      <c r="CE92" s="111"/>
      <c r="CF92" s="111"/>
      <c r="CG92" s="111"/>
      <c r="CH92" s="111"/>
      <c r="CI92" s="111"/>
      <c r="CJ92" s="111"/>
      <c r="CK92" s="111"/>
      <c r="CL92" s="111"/>
      <c r="CM92" s="111"/>
      <c r="CN92" s="111"/>
      <c r="CO92" s="111"/>
      <c r="CP92" s="111"/>
      <c r="CQ92" s="111"/>
      <c r="CR92" s="111"/>
      <c r="CS92" s="111"/>
      <c r="CT92" s="111"/>
      <c r="CU92" s="111"/>
      <c r="CV92" s="111"/>
      <c r="CW92" s="111"/>
      <c r="CX92" s="111"/>
      <c r="CY92" s="111"/>
      <c r="CZ92" s="111"/>
      <c r="DA92" s="111"/>
      <c r="DB92" s="111"/>
      <c r="DC92" s="111"/>
      <c r="DD92" s="111"/>
      <c r="DE92" s="111"/>
      <c r="DF92" s="111"/>
      <c r="DG92" s="111"/>
      <c r="DH92" s="111"/>
      <c r="DI92" s="111"/>
      <c r="DJ92" s="111"/>
      <c r="DK92" s="111"/>
      <c r="DL92" s="111"/>
      <c r="DM92" s="111"/>
      <c r="DN92" s="111"/>
      <c r="DO92" s="111"/>
      <c r="DP92" s="111"/>
      <c r="DQ92" s="111"/>
      <c r="DR92" s="111"/>
      <c r="DS92" s="111"/>
      <c r="DT92" s="111"/>
      <c r="DU92" s="111"/>
      <c r="DV92" s="111"/>
      <c r="DW92" s="111"/>
      <c r="DX92" s="111"/>
      <c r="DY92" s="111"/>
      <c r="DZ92" s="111"/>
      <c r="EA92" s="111"/>
      <c r="EB92" s="111"/>
      <c r="EC92" s="111"/>
      <c r="ED92" s="111"/>
      <c r="EE92" s="111"/>
      <c r="EF92" s="111"/>
      <c r="EG92" s="111"/>
      <c r="EH92" s="111"/>
      <c r="EI92" s="111"/>
      <c r="EJ92" s="111"/>
      <c r="EK92" s="111"/>
      <c r="EL92" s="111"/>
      <c r="EM92" s="111"/>
      <c r="EN92" s="111"/>
      <c r="EO92" s="111"/>
      <c r="EP92" s="111"/>
      <c r="EQ92" s="111"/>
      <c r="ER92" s="111"/>
      <c r="ES92" s="111"/>
      <c r="ET92" s="111"/>
      <c r="EU92" s="111"/>
      <c r="EV92" s="111"/>
      <c r="EW92" s="111"/>
      <c r="EX92" s="111"/>
      <c r="EY92" s="111"/>
      <c r="EZ92" s="111"/>
      <c r="FA92" s="111"/>
      <c r="FB92" s="111"/>
      <c r="FC92" s="111"/>
      <c r="FD92" s="111"/>
      <c r="FE92" s="111"/>
      <c r="FF92" s="111"/>
      <c r="FG92" s="111"/>
      <c r="FH92" s="111"/>
      <c r="FI92" s="111"/>
      <c r="FJ92" s="111"/>
      <c r="FK92" s="111"/>
      <c r="FL92" s="111"/>
      <c r="FM92" s="111"/>
      <c r="FN92" s="111"/>
      <c r="FO92" s="111"/>
      <c r="FP92" s="111"/>
      <c r="FQ92" s="111"/>
      <c r="FR92" s="111"/>
      <c r="FS92" s="111"/>
      <c r="FT92" s="111"/>
      <c r="FU92" s="111"/>
      <c r="FV92" s="111"/>
      <c r="FW92" s="111"/>
      <c r="FX92" s="111"/>
      <c r="FY92" s="111"/>
      <c r="FZ92" s="111"/>
      <c r="GA92" s="111"/>
      <c r="GB92" s="111"/>
      <c r="GC92" s="111"/>
      <c r="GD92" s="111"/>
      <c r="GE92" s="111"/>
      <c r="GF92" s="111"/>
      <c r="GG92" s="111"/>
      <c r="GH92" s="111"/>
      <c r="GI92" s="111"/>
      <c r="GJ92" s="111"/>
      <c r="GK92" s="111"/>
      <c r="GL92" s="111"/>
      <c r="GM92" s="111"/>
      <c r="GN92" s="111"/>
      <c r="GO92" s="111"/>
      <c r="GP92" s="111"/>
      <c r="GQ92" s="111"/>
      <c r="GR92" s="111"/>
      <c r="GS92" s="111"/>
      <c r="GT92" s="111"/>
      <c r="GU92" s="111"/>
      <c r="GV92" s="111"/>
      <c r="GW92" s="111"/>
      <c r="GX92" s="111"/>
      <c r="GY92" s="111"/>
      <c r="GZ92" s="111"/>
      <c r="HA92" s="111"/>
      <c r="HB92" s="111"/>
      <c r="HC92" s="111"/>
      <c r="HD92" s="111"/>
      <c r="HE92" s="111"/>
      <c r="HF92" s="111"/>
      <c r="HG92" s="111"/>
      <c r="HH92" s="111"/>
      <c r="HI92" s="111"/>
      <c r="HJ92" s="111"/>
      <c r="HK92" s="111"/>
      <c r="HL92" s="111"/>
      <c r="HM92" s="111"/>
      <c r="HN92" s="111"/>
      <c r="HO92" s="111"/>
      <c r="HP92" s="111"/>
      <c r="HQ92" s="111"/>
      <c r="HR92" s="111"/>
      <c r="HS92" s="111"/>
      <c r="HT92" s="111"/>
      <c r="HU92" s="111"/>
      <c r="HV92" s="111"/>
      <c r="HW92" s="111"/>
      <c r="HX92" s="111"/>
      <c r="HY92" s="111"/>
      <c r="HZ92" s="111"/>
      <c r="IA92" s="111"/>
      <c r="IB92" s="111"/>
      <c r="IC92" s="111"/>
      <c r="ID92" s="111"/>
      <c r="IE92" s="111"/>
      <c r="IF92" s="111"/>
      <c r="IG92" s="111"/>
      <c r="IH92" s="111"/>
      <c r="II92" s="111"/>
      <c r="IJ92" s="111"/>
    </row>
    <row r="93" spans="1:244" s="115" customFormat="1" ht="24" hidden="1">
      <c r="A93" s="570"/>
      <c r="B93" s="138" t="s">
        <v>94</v>
      </c>
      <c r="C93" s="571"/>
      <c r="D93" s="572"/>
      <c r="E93" s="666"/>
      <c r="F93" s="667">
        <f>+F92*0.4</f>
        <v>1.2000000000000002</v>
      </c>
      <c r="G93" s="587"/>
      <c r="H93" s="583"/>
      <c r="I93" s="583"/>
      <c r="J93" s="583"/>
      <c r="K93" s="667">
        <f>+K92*0.4</f>
        <v>0</v>
      </c>
      <c r="L93" s="587"/>
      <c r="M93" s="587"/>
      <c r="N93" s="587"/>
      <c r="O93" s="587"/>
      <c r="P93" s="587"/>
      <c r="Q93" s="583"/>
      <c r="R93" s="583"/>
      <c r="S93" s="583"/>
      <c r="T93" s="667">
        <f>+T92*0.4</f>
        <v>0</v>
      </c>
      <c r="U93" s="588"/>
      <c r="V93" s="583"/>
      <c r="W93" s="583"/>
      <c r="X93" s="583"/>
      <c r="Y93" s="667">
        <f>+Y92*0.4</f>
        <v>8.8000000000000007</v>
      </c>
      <c r="Z93" s="587"/>
      <c r="AA93" s="583"/>
      <c r="AB93" s="583"/>
      <c r="AC93" s="583"/>
      <c r="AD93" s="667">
        <f>+AD92*0.4</f>
        <v>5.6000000000000005</v>
      </c>
      <c r="AE93" s="587"/>
      <c r="AF93" s="583"/>
      <c r="AG93" s="583"/>
      <c r="AH93" s="583"/>
      <c r="AI93" s="667">
        <f>+AI92*0.4</f>
        <v>0.8</v>
      </c>
      <c r="AJ93" s="587"/>
      <c r="AK93" s="583"/>
      <c r="AL93" s="583"/>
      <c r="AM93" s="583"/>
      <c r="AN93" s="667">
        <f>+AN92*0.4</f>
        <v>0</v>
      </c>
      <c r="AO93" s="587"/>
      <c r="AP93" s="583"/>
      <c r="AQ93" s="583"/>
      <c r="AR93" s="583"/>
      <c r="AS93" s="667">
        <f>+AS92*0.4</f>
        <v>1.2000000000000002</v>
      </c>
      <c r="AT93" s="587"/>
      <c r="AU93" s="583"/>
      <c r="AV93" s="583"/>
      <c r="AW93" s="583"/>
      <c r="AX93" s="667">
        <f>+AX92*0.4</f>
        <v>1.6</v>
      </c>
      <c r="AY93" s="587"/>
      <c r="AZ93" s="583"/>
      <c r="BA93" s="583"/>
      <c r="BB93" s="583"/>
      <c r="BC93" s="667">
        <f>+BC92*0.4</f>
        <v>0</v>
      </c>
      <c r="BD93" s="587"/>
      <c r="BE93" s="583"/>
      <c r="BF93" s="583"/>
      <c r="BG93" s="583"/>
      <c r="BH93" s="667">
        <f>+BH92*0.4</f>
        <v>0.4</v>
      </c>
      <c r="BI93" s="587"/>
      <c r="BJ93" s="583"/>
      <c r="BK93" s="583"/>
      <c r="BL93" s="111"/>
      <c r="BM93" s="111"/>
      <c r="BN93" s="111"/>
      <c r="BO93" s="111"/>
      <c r="BP93" s="111"/>
      <c r="BQ93" s="111"/>
      <c r="BR93" s="111"/>
      <c r="BS93" s="111"/>
      <c r="BT93" s="111"/>
      <c r="BU93" s="111"/>
      <c r="BV93" s="111"/>
      <c r="BW93" s="111"/>
      <c r="BX93" s="111"/>
      <c r="BY93" s="111"/>
      <c r="BZ93" s="111"/>
      <c r="CA93" s="111"/>
      <c r="CB93" s="111"/>
      <c r="CC93" s="111"/>
      <c r="CD93" s="111"/>
      <c r="CE93" s="111"/>
      <c r="CF93" s="111"/>
      <c r="CG93" s="111"/>
      <c r="CH93" s="111"/>
      <c r="CI93" s="111"/>
      <c r="CJ93" s="111"/>
      <c r="CK93" s="111"/>
      <c r="CL93" s="111"/>
      <c r="CM93" s="111"/>
      <c r="CN93" s="111"/>
      <c r="CO93" s="111"/>
      <c r="CP93" s="111"/>
      <c r="CQ93" s="111"/>
      <c r="CR93" s="111"/>
      <c r="CS93" s="111"/>
      <c r="CT93" s="111"/>
      <c r="CU93" s="111"/>
      <c r="CV93" s="111"/>
      <c r="CW93" s="111"/>
      <c r="CX93" s="111"/>
      <c r="CY93" s="111"/>
      <c r="CZ93" s="111"/>
      <c r="DA93" s="111"/>
      <c r="DB93" s="111"/>
      <c r="DC93" s="111"/>
      <c r="DD93" s="111"/>
      <c r="DE93" s="111"/>
      <c r="DF93" s="111"/>
      <c r="DG93" s="111"/>
      <c r="DH93" s="111"/>
      <c r="DI93" s="111"/>
      <c r="DJ93" s="111"/>
      <c r="DK93" s="111"/>
      <c r="DL93" s="111"/>
      <c r="DM93" s="111"/>
      <c r="DN93" s="111"/>
      <c r="DO93" s="111"/>
      <c r="DP93" s="111"/>
      <c r="DQ93" s="111"/>
      <c r="DR93" s="111"/>
      <c r="DS93" s="111"/>
      <c r="DT93" s="111"/>
      <c r="DU93" s="111"/>
      <c r="DV93" s="111"/>
      <c r="DW93" s="111"/>
      <c r="DX93" s="111"/>
      <c r="DY93" s="111"/>
      <c r="DZ93" s="111"/>
      <c r="EA93" s="111"/>
      <c r="EB93" s="111"/>
      <c r="EC93" s="111"/>
      <c r="ED93" s="111"/>
      <c r="EE93" s="111"/>
      <c r="EF93" s="111"/>
      <c r="EG93" s="111"/>
      <c r="EH93" s="111"/>
      <c r="EI93" s="111"/>
      <c r="EJ93" s="111"/>
      <c r="EK93" s="111"/>
      <c r="EL93" s="111"/>
      <c r="EM93" s="111"/>
      <c r="EN93" s="111"/>
      <c r="EO93" s="111"/>
      <c r="EP93" s="111"/>
      <c r="EQ93" s="111"/>
      <c r="ER93" s="111"/>
      <c r="ES93" s="111"/>
      <c r="ET93" s="111"/>
      <c r="EU93" s="111"/>
      <c r="EV93" s="111"/>
      <c r="EW93" s="111"/>
      <c r="EX93" s="111"/>
      <c r="EY93" s="111"/>
      <c r="EZ93" s="111"/>
      <c r="FA93" s="111"/>
      <c r="FB93" s="111"/>
      <c r="FC93" s="111"/>
      <c r="FD93" s="111"/>
      <c r="FE93" s="111"/>
      <c r="FF93" s="111"/>
      <c r="FG93" s="111"/>
      <c r="FH93" s="111"/>
      <c r="FI93" s="111"/>
      <c r="FJ93" s="111"/>
      <c r="FK93" s="111"/>
      <c r="FL93" s="111"/>
      <c r="FM93" s="111"/>
      <c r="FN93" s="111"/>
      <c r="FO93" s="111"/>
      <c r="FP93" s="111"/>
      <c r="FQ93" s="111"/>
      <c r="FR93" s="111"/>
      <c r="FS93" s="111"/>
      <c r="FT93" s="111"/>
      <c r="FU93" s="111"/>
      <c r="FV93" s="111"/>
      <c r="FW93" s="111"/>
      <c r="FX93" s="111"/>
      <c r="FY93" s="111"/>
      <c r="FZ93" s="111"/>
      <c r="GA93" s="111"/>
      <c r="GB93" s="111"/>
      <c r="GC93" s="111"/>
      <c r="GD93" s="111"/>
      <c r="GE93" s="111"/>
      <c r="GF93" s="111"/>
      <c r="GG93" s="111"/>
      <c r="GH93" s="111"/>
      <c r="GI93" s="111"/>
      <c r="GJ93" s="111"/>
      <c r="GK93" s="111"/>
      <c r="GL93" s="111"/>
      <c r="GM93" s="111"/>
      <c r="GN93" s="111"/>
      <c r="GO93" s="111"/>
      <c r="GP93" s="111"/>
      <c r="GQ93" s="111"/>
      <c r="GR93" s="111"/>
      <c r="GS93" s="111"/>
      <c r="GT93" s="111"/>
      <c r="GU93" s="111"/>
      <c r="GV93" s="111"/>
      <c r="GW93" s="111"/>
      <c r="GX93" s="111"/>
      <c r="GY93" s="111"/>
      <c r="GZ93" s="111"/>
      <c r="HA93" s="111"/>
      <c r="HB93" s="111"/>
      <c r="HC93" s="111"/>
      <c r="HD93" s="111"/>
      <c r="HE93" s="111"/>
      <c r="HF93" s="111"/>
      <c r="HG93" s="111"/>
      <c r="HH93" s="111"/>
      <c r="HI93" s="111"/>
      <c r="HJ93" s="111"/>
      <c r="HK93" s="111"/>
      <c r="HL93" s="111"/>
      <c r="HM93" s="111"/>
      <c r="HN93" s="111"/>
      <c r="HO93" s="111"/>
      <c r="HP93" s="111"/>
      <c r="HQ93" s="111"/>
      <c r="HR93" s="111"/>
      <c r="HS93" s="111"/>
      <c r="HT93" s="111"/>
      <c r="HU93" s="111"/>
      <c r="HV93" s="111"/>
      <c r="HW93" s="111"/>
      <c r="HX93" s="111"/>
      <c r="HY93" s="111"/>
      <c r="HZ93" s="111"/>
      <c r="IA93" s="111"/>
      <c r="IB93" s="111"/>
      <c r="IC93" s="111"/>
      <c r="ID93" s="111"/>
      <c r="IE93" s="111"/>
      <c r="IF93" s="111"/>
      <c r="IG93" s="111"/>
      <c r="IH93" s="111"/>
      <c r="II93" s="111"/>
      <c r="IJ93" s="111"/>
    </row>
    <row r="94" spans="1:244" s="115" customFormat="1" ht="24">
      <c r="A94" s="570"/>
      <c r="B94" s="545" t="s">
        <v>98</v>
      </c>
      <c r="C94" s="571"/>
      <c r="D94" s="507" t="s">
        <v>181</v>
      </c>
      <c r="E94" s="646"/>
      <c r="F94" s="664">
        <v>0</v>
      </c>
      <c r="G94" s="576"/>
      <c r="H94" s="585"/>
      <c r="I94" s="585"/>
      <c r="J94" s="585"/>
      <c r="K94" s="664"/>
      <c r="L94" s="576"/>
      <c r="M94" s="576"/>
      <c r="N94" s="576"/>
      <c r="O94" s="576"/>
      <c r="P94" s="576"/>
      <c r="Q94" s="585"/>
      <c r="R94" s="585"/>
      <c r="S94" s="585"/>
      <c r="T94" s="664">
        <v>1</v>
      </c>
      <c r="U94" s="586"/>
      <c r="V94" s="585"/>
      <c r="W94" s="585"/>
      <c r="X94" s="585"/>
      <c r="Y94" s="664"/>
      <c r="Z94" s="576"/>
      <c r="AA94" s="585"/>
      <c r="AB94" s="585"/>
      <c r="AC94" s="585"/>
      <c r="AD94" s="664">
        <v>1</v>
      </c>
      <c r="AE94" s="576"/>
      <c r="AF94" s="585"/>
      <c r="AG94" s="585"/>
      <c r="AH94" s="585"/>
      <c r="AI94" s="664"/>
      <c r="AJ94" s="576"/>
      <c r="AK94" s="585"/>
      <c r="AL94" s="585"/>
      <c r="AM94" s="585"/>
      <c r="AN94" s="664">
        <v>0</v>
      </c>
      <c r="AO94" s="576"/>
      <c r="AP94" s="585"/>
      <c r="AQ94" s="585"/>
      <c r="AR94" s="585"/>
      <c r="AS94" s="664"/>
      <c r="AT94" s="576"/>
      <c r="AU94" s="585"/>
      <c r="AV94" s="585"/>
      <c r="AW94" s="585"/>
      <c r="AX94" s="664">
        <v>0</v>
      </c>
      <c r="AY94" s="576"/>
      <c r="AZ94" s="585"/>
      <c r="BA94" s="585"/>
      <c r="BB94" s="585"/>
      <c r="BC94" s="664">
        <v>0</v>
      </c>
      <c r="BD94" s="576"/>
      <c r="BE94" s="585"/>
      <c r="BF94" s="585"/>
      <c r="BG94" s="585"/>
      <c r="BH94" s="664">
        <v>0</v>
      </c>
      <c r="BI94" s="576"/>
      <c r="BJ94" s="585"/>
      <c r="BK94" s="585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11"/>
      <c r="CX94" s="111"/>
      <c r="CY94" s="111"/>
      <c r="CZ94" s="111"/>
      <c r="DA94" s="111"/>
      <c r="DB94" s="111"/>
      <c r="DC94" s="111"/>
      <c r="DD94" s="111"/>
      <c r="DE94" s="111"/>
      <c r="DF94" s="111"/>
      <c r="DG94" s="111"/>
      <c r="DH94" s="111"/>
      <c r="DI94" s="111"/>
      <c r="DJ94" s="111"/>
      <c r="DK94" s="111"/>
      <c r="DL94" s="111"/>
      <c r="DM94" s="111"/>
      <c r="DN94" s="111"/>
      <c r="DO94" s="111"/>
      <c r="DP94" s="111"/>
      <c r="DQ94" s="111"/>
      <c r="DR94" s="111"/>
      <c r="DS94" s="111"/>
      <c r="DT94" s="111"/>
      <c r="DU94" s="111"/>
      <c r="DV94" s="111"/>
      <c r="DW94" s="111"/>
      <c r="DX94" s="111"/>
      <c r="DY94" s="111"/>
      <c r="DZ94" s="111"/>
      <c r="EA94" s="111"/>
      <c r="EB94" s="111"/>
      <c r="EC94" s="111"/>
      <c r="ED94" s="111"/>
      <c r="EE94" s="111"/>
      <c r="EF94" s="111"/>
      <c r="EG94" s="111"/>
      <c r="EH94" s="111"/>
      <c r="EI94" s="111"/>
      <c r="EJ94" s="111"/>
      <c r="EK94" s="111"/>
      <c r="EL94" s="111"/>
      <c r="EM94" s="111"/>
      <c r="EN94" s="111"/>
      <c r="EO94" s="111"/>
      <c r="EP94" s="111"/>
      <c r="EQ94" s="111"/>
      <c r="ER94" s="111"/>
      <c r="ES94" s="111"/>
      <c r="ET94" s="111"/>
      <c r="EU94" s="111"/>
      <c r="EV94" s="111"/>
      <c r="EW94" s="111"/>
      <c r="EX94" s="111"/>
      <c r="EY94" s="111"/>
      <c r="EZ94" s="111"/>
      <c r="FA94" s="111"/>
      <c r="FB94" s="111"/>
      <c r="FC94" s="111"/>
      <c r="FD94" s="111"/>
      <c r="FE94" s="111"/>
      <c r="FF94" s="111"/>
      <c r="FG94" s="111"/>
      <c r="FH94" s="111"/>
      <c r="FI94" s="111"/>
      <c r="FJ94" s="111"/>
      <c r="FK94" s="111"/>
      <c r="FL94" s="111"/>
      <c r="FM94" s="111"/>
      <c r="FN94" s="111"/>
      <c r="FO94" s="111"/>
      <c r="FP94" s="111"/>
      <c r="FQ94" s="111"/>
      <c r="FR94" s="111"/>
      <c r="FS94" s="111"/>
      <c r="FT94" s="111"/>
      <c r="FU94" s="111"/>
      <c r="FV94" s="111"/>
      <c r="FW94" s="111"/>
      <c r="FX94" s="111"/>
      <c r="FY94" s="111"/>
      <c r="FZ94" s="111"/>
      <c r="GA94" s="111"/>
      <c r="GB94" s="111"/>
      <c r="GC94" s="111"/>
      <c r="GD94" s="111"/>
      <c r="GE94" s="111"/>
      <c r="GF94" s="111"/>
      <c r="GG94" s="111"/>
      <c r="GH94" s="111"/>
      <c r="GI94" s="111"/>
      <c r="GJ94" s="111"/>
      <c r="GK94" s="111"/>
      <c r="GL94" s="111"/>
      <c r="GM94" s="111"/>
      <c r="GN94" s="111"/>
      <c r="GO94" s="111"/>
      <c r="GP94" s="111"/>
      <c r="GQ94" s="111"/>
      <c r="GR94" s="111"/>
      <c r="GS94" s="111"/>
      <c r="GT94" s="111"/>
      <c r="GU94" s="111"/>
      <c r="GV94" s="111"/>
      <c r="GW94" s="111"/>
      <c r="GX94" s="111"/>
      <c r="GY94" s="111"/>
      <c r="GZ94" s="111"/>
      <c r="HA94" s="111"/>
      <c r="HB94" s="111"/>
      <c r="HC94" s="111"/>
      <c r="HD94" s="111"/>
      <c r="HE94" s="111"/>
      <c r="HF94" s="111"/>
      <c r="HG94" s="111"/>
      <c r="HH94" s="111"/>
      <c r="HI94" s="111"/>
      <c r="HJ94" s="111"/>
      <c r="HK94" s="111"/>
      <c r="HL94" s="111"/>
      <c r="HM94" s="111"/>
      <c r="HN94" s="111"/>
      <c r="HO94" s="111"/>
      <c r="HP94" s="111"/>
      <c r="HQ94" s="111"/>
      <c r="HR94" s="111"/>
      <c r="HS94" s="111"/>
      <c r="HT94" s="111"/>
      <c r="HU94" s="111"/>
      <c r="HV94" s="111"/>
      <c r="HW94" s="111"/>
      <c r="HX94" s="111"/>
      <c r="HY94" s="111"/>
      <c r="HZ94" s="111"/>
      <c r="IA94" s="111"/>
      <c r="IB94" s="111"/>
      <c r="IC94" s="111"/>
      <c r="ID94" s="111"/>
      <c r="IE94" s="111"/>
      <c r="IF94" s="111"/>
      <c r="IG94" s="111"/>
      <c r="IH94" s="111"/>
      <c r="II94" s="111"/>
      <c r="IJ94" s="111"/>
    </row>
    <row r="95" spans="1:244" s="115" customFormat="1" ht="24" hidden="1">
      <c r="A95" s="570"/>
      <c r="B95" s="138" t="s">
        <v>94</v>
      </c>
      <c r="C95" s="571"/>
      <c r="D95" s="572"/>
      <c r="E95" s="666"/>
      <c r="F95" s="667">
        <f>+F94*0.4</f>
        <v>0</v>
      </c>
      <c r="G95" s="587"/>
      <c r="H95" s="583"/>
      <c r="I95" s="583"/>
      <c r="J95" s="583"/>
      <c r="K95" s="667">
        <f>+K94*0.4</f>
        <v>0</v>
      </c>
      <c r="L95" s="587"/>
      <c r="M95" s="587"/>
      <c r="N95" s="587"/>
      <c r="O95" s="587"/>
      <c r="P95" s="587"/>
      <c r="Q95" s="583"/>
      <c r="R95" s="583"/>
      <c r="S95" s="583"/>
      <c r="T95" s="667">
        <f>+T94*0.4</f>
        <v>0.4</v>
      </c>
      <c r="U95" s="588"/>
      <c r="V95" s="583"/>
      <c r="W95" s="583"/>
      <c r="X95" s="583"/>
      <c r="Y95" s="667">
        <f>+Y94*0.4</f>
        <v>0</v>
      </c>
      <c r="Z95" s="587"/>
      <c r="AA95" s="583"/>
      <c r="AB95" s="583"/>
      <c r="AC95" s="583"/>
      <c r="AD95" s="667">
        <f>+AD94*0.4</f>
        <v>0.4</v>
      </c>
      <c r="AE95" s="587"/>
      <c r="AF95" s="583"/>
      <c r="AG95" s="583"/>
      <c r="AH95" s="583"/>
      <c r="AI95" s="667">
        <f>+AI94*0.4</f>
        <v>0</v>
      </c>
      <c r="AJ95" s="587"/>
      <c r="AK95" s="583"/>
      <c r="AL95" s="583"/>
      <c r="AM95" s="583"/>
      <c r="AN95" s="667">
        <f>+AN94*0.4</f>
        <v>0</v>
      </c>
      <c r="AO95" s="587"/>
      <c r="AP95" s="583"/>
      <c r="AQ95" s="583"/>
      <c r="AR95" s="583"/>
      <c r="AS95" s="667">
        <f>+AS94*0.4</f>
        <v>0</v>
      </c>
      <c r="AT95" s="587"/>
      <c r="AU95" s="583"/>
      <c r="AV95" s="583"/>
      <c r="AW95" s="583"/>
      <c r="AX95" s="667">
        <f>+AX94*0.4</f>
        <v>0</v>
      </c>
      <c r="AY95" s="587"/>
      <c r="AZ95" s="583"/>
      <c r="BA95" s="583"/>
      <c r="BB95" s="583"/>
      <c r="BC95" s="667">
        <f>+BC94*0.4</f>
        <v>0</v>
      </c>
      <c r="BD95" s="587"/>
      <c r="BE95" s="583"/>
      <c r="BF95" s="583"/>
      <c r="BG95" s="583"/>
      <c r="BH95" s="667">
        <f>+BH94*0.4</f>
        <v>0</v>
      </c>
      <c r="BI95" s="587"/>
      <c r="BJ95" s="583"/>
      <c r="BK95" s="583"/>
      <c r="BL95" s="111"/>
      <c r="BM95" s="111"/>
      <c r="BN95" s="111"/>
      <c r="BO95" s="111"/>
      <c r="BP95" s="111"/>
      <c r="BQ95" s="111"/>
      <c r="BR95" s="111"/>
      <c r="BS95" s="111"/>
      <c r="BT95" s="111"/>
      <c r="BU95" s="111"/>
      <c r="BV95" s="111"/>
      <c r="BW95" s="111"/>
      <c r="BX95" s="111"/>
      <c r="BY95" s="111"/>
      <c r="BZ95" s="111"/>
      <c r="CA95" s="111"/>
      <c r="CB95" s="111"/>
      <c r="CC95" s="111"/>
      <c r="CD95" s="111"/>
      <c r="CE95" s="111"/>
      <c r="CF95" s="111"/>
      <c r="CG95" s="111"/>
      <c r="CH95" s="111"/>
      <c r="CI95" s="111"/>
      <c r="CJ95" s="111"/>
      <c r="CK95" s="111"/>
      <c r="CL95" s="111"/>
      <c r="CM95" s="111"/>
      <c r="CN95" s="111"/>
      <c r="CO95" s="111"/>
      <c r="CP95" s="111"/>
      <c r="CQ95" s="111"/>
      <c r="CR95" s="111"/>
      <c r="CS95" s="111"/>
      <c r="CT95" s="111"/>
      <c r="CU95" s="111"/>
      <c r="CV95" s="111"/>
      <c r="CW95" s="111"/>
      <c r="CX95" s="111"/>
      <c r="CY95" s="111"/>
      <c r="CZ95" s="111"/>
      <c r="DA95" s="111"/>
      <c r="DB95" s="111"/>
      <c r="DC95" s="111"/>
      <c r="DD95" s="111"/>
      <c r="DE95" s="111"/>
      <c r="DF95" s="111"/>
      <c r="DG95" s="111"/>
      <c r="DH95" s="111"/>
      <c r="DI95" s="111"/>
      <c r="DJ95" s="111"/>
      <c r="DK95" s="111"/>
      <c r="DL95" s="111"/>
      <c r="DM95" s="111"/>
      <c r="DN95" s="111"/>
      <c r="DO95" s="111"/>
      <c r="DP95" s="111"/>
      <c r="DQ95" s="111"/>
      <c r="DR95" s="111"/>
      <c r="DS95" s="111"/>
      <c r="DT95" s="111"/>
      <c r="DU95" s="111"/>
      <c r="DV95" s="111"/>
      <c r="DW95" s="111"/>
      <c r="DX95" s="111"/>
      <c r="DY95" s="111"/>
      <c r="DZ95" s="111"/>
      <c r="EA95" s="111"/>
      <c r="EB95" s="111"/>
      <c r="EC95" s="111"/>
      <c r="ED95" s="111"/>
      <c r="EE95" s="111"/>
      <c r="EF95" s="111"/>
      <c r="EG95" s="111"/>
      <c r="EH95" s="111"/>
      <c r="EI95" s="111"/>
      <c r="EJ95" s="111"/>
      <c r="EK95" s="111"/>
      <c r="EL95" s="111"/>
      <c r="EM95" s="111"/>
      <c r="EN95" s="111"/>
      <c r="EO95" s="111"/>
      <c r="EP95" s="111"/>
      <c r="EQ95" s="111"/>
      <c r="ER95" s="111"/>
      <c r="ES95" s="111"/>
      <c r="ET95" s="111"/>
      <c r="EU95" s="111"/>
      <c r="EV95" s="111"/>
      <c r="EW95" s="111"/>
      <c r="EX95" s="111"/>
      <c r="EY95" s="111"/>
      <c r="EZ95" s="111"/>
      <c r="FA95" s="111"/>
      <c r="FB95" s="111"/>
      <c r="FC95" s="111"/>
      <c r="FD95" s="111"/>
      <c r="FE95" s="111"/>
      <c r="FF95" s="111"/>
      <c r="FG95" s="111"/>
      <c r="FH95" s="111"/>
      <c r="FI95" s="111"/>
      <c r="FJ95" s="111"/>
      <c r="FK95" s="111"/>
      <c r="FL95" s="111"/>
      <c r="FM95" s="111"/>
      <c r="FN95" s="111"/>
      <c r="FO95" s="111"/>
      <c r="FP95" s="111"/>
      <c r="FQ95" s="111"/>
      <c r="FR95" s="111"/>
      <c r="FS95" s="111"/>
      <c r="FT95" s="111"/>
      <c r="FU95" s="111"/>
      <c r="FV95" s="111"/>
      <c r="FW95" s="111"/>
      <c r="FX95" s="111"/>
      <c r="FY95" s="111"/>
      <c r="FZ95" s="111"/>
      <c r="GA95" s="111"/>
      <c r="GB95" s="111"/>
      <c r="GC95" s="111"/>
      <c r="GD95" s="111"/>
      <c r="GE95" s="111"/>
      <c r="GF95" s="111"/>
      <c r="GG95" s="111"/>
      <c r="GH95" s="111"/>
      <c r="GI95" s="111"/>
      <c r="GJ95" s="111"/>
      <c r="GK95" s="111"/>
      <c r="GL95" s="111"/>
      <c r="GM95" s="111"/>
      <c r="GN95" s="111"/>
      <c r="GO95" s="111"/>
      <c r="GP95" s="111"/>
      <c r="GQ95" s="111"/>
      <c r="GR95" s="111"/>
      <c r="GS95" s="111"/>
      <c r="GT95" s="111"/>
      <c r="GU95" s="111"/>
      <c r="GV95" s="111"/>
      <c r="GW95" s="111"/>
      <c r="GX95" s="111"/>
      <c r="GY95" s="111"/>
      <c r="GZ95" s="111"/>
      <c r="HA95" s="111"/>
      <c r="HB95" s="111"/>
      <c r="HC95" s="111"/>
      <c r="HD95" s="111"/>
      <c r="HE95" s="111"/>
      <c r="HF95" s="111"/>
      <c r="HG95" s="111"/>
      <c r="HH95" s="111"/>
      <c r="HI95" s="111"/>
      <c r="HJ95" s="111"/>
      <c r="HK95" s="111"/>
      <c r="HL95" s="111"/>
      <c r="HM95" s="111"/>
      <c r="HN95" s="111"/>
      <c r="HO95" s="111"/>
      <c r="HP95" s="111"/>
      <c r="HQ95" s="111"/>
      <c r="HR95" s="111"/>
      <c r="HS95" s="111"/>
      <c r="HT95" s="111"/>
      <c r="HU95" s="111"/>
      <c r="HV95" s="111"/>
      <c r="HW95" s="111"/>
      <c r="HX95" s="111"/>
      <c r="HY95" s="111"/>
      <c r="HZ95" s="111"/>
      <c r="IA95" s="111"/>
      <c r="IB95" s="111"/>
      <c r="IC95" s="111"/>
      <c r="ID95" s="111"/>
      <c r="IE95" s="111"/>
      <c r="IF95" s="111"/>
      <c r="IG95" s="111"/>
      <c r="IH95" s="111"/>
      <c r="II95" s="111"/>
      <c r="IJ95" s="111"/>
    </row>
    <row r="96" spans="1:244" s="115" customFormat="1" ht="49.5" customHeight="1">
      <c r="A96" s="570"/>
      <c r="B96" s="545" t="s">
        <v>403</v>
      </c>
      <c r="C96" s="571"/>
      <c r="D96" s="507" t="s">
        <v>181</v>
      </c>
      <c r="E96" s="646"/>
      <c r="F96" s="664">
        <v>4</v>
      </c>
      <c r="G96" s="576"/>
      <c r="H96" s="585"/>
      <c r="I96" s="585"/>
      <c r="J96" s="585"/>
      <c r="K96" s="664">
        <v>2</v>
      </c>
      <c r="L96" s="576"/>
      <c r="M96" s="576"/>
      <c r="N96" s="576"/>
      <c r="O96" s="576"/>
      <c r="P96" s="576"/>
      <c r="Q96" s="585"/>
      <c r="R96" s="585"/>
      <c r="S96" s="585"/>
      <c r="T96" s="664"/>
      <c r="U96" s="586"/>
      <c r="V96" s="585"/>
      <c r="W96" s="585"/>
      <c r="X96" s="585"/>
      <c r="Y96" s="664"/>
      <c r="Z96" s="576"/>
      <c r="AA96" s="585"/>
      <c r="AB96" s="585"/>
      <c r="AC96" s="585"/>
      <c r="AD96" s="664">
        <v>0</v>
      </c>
      <c r="AE96" s="576"/>
      <c r="AF96" s="585"/>
      <c r="AG96" s="585"/>
      <c r="AH96" s="585"/>
      <c r="AI96" s="664">
        <v>2</v>
      </c>
      <c r="AJ96" s="576"/>
      <c r="AK96" s="585"/>
      <c r="AL96" s="585"/>
      <c r="AM96" s="585"/>
      <c r="AN96" s="664">
        <v>0</v>
      </c>
      <c r="AO96" s="576"/>
      <c r="AP96" s="585"/>
      <c r="AQ96" s="585"/>
      <c r="AR96" s="585"/>
      <c r="AS96" s="664">
        <v>7</v>
      </c>
      <c r="AT96" s="576"/>
      <c r="AU96" s="585"/>
      <c r="AV96" s="585"/>
      <c r="AW96" s="585"/>
      <c r="AX96" s="664">
        <v>3</v>
      </c>
      <c r="AY96" s="576"/>
      <c r="AZ96" s="585"/>
      <c r="BA96" s="585"/>
      <c r="BB96" s="585"/>
      <c r="BC96" s="664">
        <v>2</v>
      </c>
      <c r="BD96" s="576"/>
      <c r="BE96" s="585"/>
      <c r="BF96" s="585"/>
      <c r="BG96" s="585"/>
      <c r="BH96" s="664">
        <v>0</v>
      </c>
      <c r="BI96" s="576"/>
      <c r="BJ96" s="585"/>
      <c r="BK96" s="585"/>
      <c r="BL96" s="111"/>
      <c r="BM96" s="111"/>
      <c r="BN96" s="111"/>
      <c r="BO96" s="111"/>
      <c r="BP96" s="111"/>
      <c r="BQ96" s="111"/>
      <c r="BR96" s="111"/>
      <c r="BS96" s="111"/>
      <c r="BT96" s="111"/>
      <c r="BU96" s="111"/>
      <c r="BV96" s="111"/>
      <c r="BW96" s="111"/>
      <c r="BX96" s="111"/>
      <c r="BY96" s="111"/>
      <c r="BZ96" s="111"/>
      <c r="CA96" s="111"/>
      <c r="CB96" s="111"/>
      <c r="CC96" s="111"/>
      <c r="CD96" s="111"/>
      <c r="CE96" s="111"/>
      <c r="CF96" s="111"/>
      <c r="CG96" s="111"/>
      <c r="CH96" s="111"/>
      <c r="CI96" s="111"/>
      <c r="CJ96" s="111"/>
      <c r="CK96" s="111"/>
      <c r="CL96" s="111"/>
      <c r="CM96" s="111"/>
      <c r="CN96" s="111"/>
      <c r="CO96" s="111"/>
      <c r="CP96" s="111"/>
      <c r="CQ96" s="111"/>
      <c r="CR96" s="111"/>
      <c r="CS96" s="111"/>
      <c r="CT96" s="111"/>
      <c r="CU96" s="111"/>
      <c r="CV96" s="111"/>
      <c r="CW96" s="111"/>
      <c r="CX96" s="111"/>
      <c r="CY96" s="111"/>
      <c r="CZ96" s="111"/>
      <c r="DA96" s="111"/>
      <c r="DB96" s="111"/>
      <c r="DC96" s="111"/>
      <c r="DD96" s="111"/>
      <c r="DE96" s="111"/>
      <c r="DF96" s="111"/>
      <c r="DG96" s="111"/>
      <c r="DH96" s="111"/>
      <c r="DI96" s="111"/>
      <c r="DJ96" s="111"/>
      <c r="DK96" s="111"/>
      <c r="DL96" s="111"/>
      <c r="DM96" s="111"/>
      <c r="DN96" s="111"/>
      <c r="DO96" s="111"/>
      <c r="DP96" s="111"/>
      <c r="DQ96" s="111"/>
      <c r="DR96" s="111"/>
      <c r="DS96" s="111"/>
      <c r="DT96" s="111"/>
      <c r="DU96" s="111"/>
      <c r="DV96" s="111"/>
      <c r="DW96" s="111"/>
      <c r="DX96" s="111"/>
      <c r="DY96" s="111"/>
      <c r="DZ96" s="111"/>
      <c r="EA96" s="111"/>
      <c r="EB96" s="111"/>
      <c r="EC96" s="111"/>
      <c r="ED96" s="111"/>
      <c r="EE96" s="111"/>
      <c r="EF96" s="111"/>
      <c r="EG96" s="111"/>
      <c r="EH96" s="111"/>
      <c r="EI96" s="111"/>
      <c r="EJ96" s="111"/>
      <c r="EK96" s="111"/>
      <c r="EL96" s="111"/>
      <c r="EM96" s="111"/>
      <c r="EN96" s="111"/>
      <c r="EO96" s="111"/>
      <c r="EP96" s="111"/>
      <c r="EQ96" s="111"/>
      <c r="ER96" s="111"/>
      <c r="ES96" s="111"/>
      <c r="ET96" s="111"/>
      <c r="EU96" s="111"/>
      <c r="EV96" s="111"/>
      <c r="EW96" s="111"/>
      <c r="EX96" s="111"/>
      <c r="EY96" s="111"/>
      <c r="EZ96" s="111"/>
      <c r="FA96" s="111"/>
      <c r="FB96" s="111"/>
      <c r="FC96" s="111"/>
      <c r="FD96" s="111"/>
      <c r="FE96" s="111"/>
      <c r="FF96" s="111"/>
      <c r="FG96" s="111"/>
      <c r="FH96" s="111"/>
      <c r="FI96" s="111"/>
      <c r="FJ96" s="111"/>
      <c r="FK96" s="111"/>
      <c r="FL96" s="111"/>
      <c r="FM96" s="111"/>
      <c r="FN96" s="111"/>
      <c r="FO96" s="111"/>
      <c r="FP96" s="111"/>
      <c r="FQ96" s="111"/>
      <c r="FR96" s="111"/>
      <c r="FS96" s="111"/>
      <c r="FT96" s="111"/>
      <c r="FU96" s="111"/>
      <c r="FV96" s="111"/>
      <c r="FW96" s="111"/>
      <c r="FX96" s="111"/>
      <c r="FY96" s="111"/>
      <c r="FZ96" s="111"/>
      <c r="GA96" s="111"/>
      <c r="GB96" s="111"/>
      <c r="GC96" s="111"/>
      <c r="GD96" s="111"/>
      <c r="GE96" s="111"/>
      <c r="GF96" s="111"/>
      <c r="GG96" s="111"/>
      <c r="GH96" s="111"/>
      <c r="GI96" s="111"/>
      <c r="GJ96" s="111"/>
      <c r="GK96" s="111"/>
      <c r="GL96" s="111"/>
      <c r="GM96" s="111"/>
      <c r="GN96" s="111"/>
      <c r="GO96" s="111"/>
      <c r="GP96" s="111"/>
      <c r="GQ96" s="111"/>
      <c r="GR96" s="111"/>
      <c r="GS96" s="111"/>
      <c r="GT96" s="111"/>
      <c r="GU96" s="111"/>
      <c r="GV96" s="111"/>
      <c r="GW96" s="111"/>
      <c r="GX96" s="111"/>
      <c r="GY96" s="111"/>
      <c r="GZ96" s="111"/>
      <c r="HA96" s="111"/>
      <c r="HB96" s="111"/>
      <c r="HC96" s="111"/>
      <c r="HD96" s="111"/>
      <c r="HE96" s="111"/>
      <c r="HF96" s="111"/>
      <c r="HG96" s="111"/>
      <c r="HH96" s="111"/>
      <c r="HI96" s="111"/>
      <c r="HJ96" s="111"/>
      <c r="HK96" s="111"/>
      <c r="HL96" s="111"/>
      <c r="HM96" s="111"/>
      <c r="HN96" s="111"/>
      <c r="HO96" s="111"/>
      <c r="HP96" s="111"/>
      <c r="HQ96" s="111"/>
      <c r="HR96" s="111"/>
      <c r="HS96" s="111"/>
      <c r="HT96" s="111"/>
      <c r="HU96" s="111"/>
      <c r="HV96" s="111"/>
      <c r="HW96" s="111"/>
      <c r="HX96" s="111"/>
      <c r="HY96" s="111"/>
      <c r="HZ96" s="111"/>
      <c r="IA96" s="111"/>
      <c r="IB96" s="111"/>
      <c r="IC96" s="111"/>
      <c r="ID96" s="111"/>
      <c r="IE96" s="111"/>
      <c r="IF96" s="111"/>
      <c r="IG96" s="111"/>
      <c r="IH96" s="111"/>
      <c r="II96" s="111"/>
      <c r="IJ96" s="111"/>
    </row>
    <row r="97" spans="1:244" s="115" customFormat="1" ht="24" hidden="1">
      <c r="A97" s="570"/>
      <c r="B97" s="138" t="s">
        <v>94</v>
      </c>
      <c r="C97" s="571"/>
      <c r="D97" s="572"/>
      <c r="E97" s="666"/>
      <c r="F97" s="667">
        <f>+F96*0.6</f>
        <v>2.4</v>
      </c>
      <c r="G97" s="587"/>
      <c r="H97" s="583"/>
      <c r="I97" s="583"/>
      <c r="J97" s="583"/>
      <c r="K97" s="667">
        <f>+K96*0.6</f>
        <v>1.2</v>
      </c>
      <c r="L97" s="587"/>
      <c r="M97" s="587"/>
      <c r="N97" s="587"/>
      <c r="O97" s="587"/>
      <c r="P97" s="587"/>
      <c r="Q97" s="583"/>
      <c r="R97" s="583"/>
      <c r="S97" s="583"/>
      <c r="T97" s="667">
        <f>+T96*0.6</f>
        <v>0</v>
      </c>
      <c r="U97" s="588"/>
      <c r="V97" s="583"/>
      <c r="W97" s="583"/>
      <c r="X97" s="583"/>
      <c r="Y97" s="667">
        <f>+Y96*0.6</f>
        <v>0</v>
      </c>
      <c r="Z97" s="587"/>
      <c r="AA97" s="583"/>
      <c r="AB97" s="583"/>
      <c r="AC97" s="583"/>
      <c r="AD97" s="667">
        <f>+AD96*0.6</f>
        <v>0</v>
      </c>
      <c r="AE97" s="587"/>
      <c r="AF97" s="583"/>
      <c r="AG97" s="583"/>
      <c r="AH97" s="583"/>
      <c r="AI97" s="667">
        <f>+AI96*0.6</f>
        <v>1.2</v>
      </c>
      <c r="AJ97" s="587"/>
      <c r="AK97" s="583"/>
      <c r="AL97" s="583"/>
      <c r="AM97" s="583"/>
      <c r="AN97" s="667">
        <f>+AN96*0.6</f>
        <v>0</v>
      </c>
      <c r="AO97" s="587"/>
      <c r="AP97" s="583"/>
      <c r="AQ97" s="583"/>
      <c r="AR97" s="583"/>
      <c r="AS97" s="667">
        <f>+AS96*0.6</f>
        <v>4.2</v>
      </c>
      <c r="AT97" s="587"/>
      <c r="AU97" s="583"/>
      <c r="AV97" s="583"/>
      <c r="AW97" s="583"/>
      <c r="AX97" s="667">
        <f>+AX96*0.6</f>
        <v>1.7999999999999998</v>
      </c>
      <c r="AY97" s="587"/>
      <c r="AZ97" s="583"/>
      <c r="BA97" s="583"/>
      <c r="BB97" s="583"/>
      <c r="BC97" s="667">
        <f>+BC96*0.6</f>
        <v>1.2</v>
      </c>
      <c r="BD97" s="587"/>
      <c r="BE97" s="583"/>
      <c r="BF97" s="583"/>
      <c r="BG97" s="583"/>
      <c r="BH97" s="667">
        <f>+BH96*0.6</f>
        <v>0</v>
      </c>
      <c r="BI97" s="587"/>
      <c r="BJ97" s="583"/>
      <c r="BK97" s="583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1"/>
      <c r="BY97" s="111"/>
      <c r="BZ97" s="111"/>
      <c r="CA97" s="111"/>
      <c r="CB97" s="111"/>
      <c r="CC97" s="111"/>
      <c r="CD97" s="111"/>
      <c r="CE97" s="111"/>
      <c r="CF97" s="111"/>
      <c r="CG97" s="111"/>
      <c r="CH97" s="111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  <c r="CW97" s="111"/>
      <c r="CX97" s="111"/>
      <c r="CY97" s="111"/>
      <c r="CZ97" s="111"/>
      <c r="DA97" s="111"/>
      <c r="DB97" s="111"/>
      <c r="DC97" s="111"/>
      <c r="DD97" s="111"/>
      <c r="DE97" s="111"/>
      <c r="DF97" s="111"/>
      <c r="DG97" s="111"/>
      <c r="DH97" s="111"/>
      <c r="DI97" s="111"/>
      <c r="DJ97" s="111"/>
      <c r="DK97" s="111"/>
      <c r="DL97" s="111"/>
      <c r="DM97" s="111"/>
      <c r="DN97" s="111"/>
      <c r="DO97" s="111"/>
      <c r="DP97" s="111"/>
      <c r="DQ97" s="111"/>
      <c r="DR97" s="111"/>
      <c r="DS97" s="111"/>
      <c r="DT97" s="111"/>
      <c r="DU97" s="111"/>
      <c r="DV97" s="111"/>
      <c r="DW97" s="111"/>
      <c r="DX97" s="111"/>
      <c r="DY97" s="111"/>
      <c r="DZ97" s="111"/>
      <c r="EA97" s="111"/>
      <c r="EB97" s="111"/>
      <c r="EC97" s="111"/>
      <c r="ED97" s="111"/>
      <c r="EE97" s="111"/>
      <c r="EF97" s="111"/>
      <c r="EG97" s="111"/>
      <c r="EH97" s="111"/>
      <c r="EI97" s="111"/>
      <c r="EJ97" s="111"/>
      <c r="EK97" s="111"/>
      <c r="EL97" s="111"/>
      <c r="EM97" s="111"/>
      <c r="EN97" s="111"/>
      <c r="EO97" s="111"/>
      <c r="EP97" s="111"/>
      <c r="EQ97" s="111"/>
      <c r="ER97" s="111"/>
      <c r="ES97" s="111"/>
      <c r="ET97" s="111"/>
      <c r="EU97" s="111"/>
      <c r="EV97" s="111"/>
      <c r="EW97" s="111"/>
      <c r="EX97" s="111"/>
      <c r="EY97" s="111"/>
      <c r="EZ97" s="111"/>
      <c r="FA97" s="111"/>
      <c r="FB97" s="111"/>
      <c r="FC97" s="111"/>
      <c r="FD97" s="111"/>
      <c r="FE97" s="111"/>
      <c r="FF97" s="111"/>
      <c r="FG97" s="111"/>
      <c r="FH97" s="111"/>
      <c r="FI97" s="111"/>
      <c r="FJ97" s="111"/>
      <c r="FK97" s="111"/>
      <c r="FL97" s="111"/>
      <c r="FM97" s="111"/>
      <c r="FN97" s="111"/>
      <c r="FO97" s="111"/>
      <c r="FP97" s="111"/>
      <c r="FQ97" s="111"/>
      <c r="FR97" s="111"/>
      <c r="FS97" s="111"/>
      <c r="FT97" s="111"/>
      <c r="FU97" s="111"/>
      <c r="FV97" s="111"/>
      <c r="FW97" s="111"/>
      <c r="FX97" s="111"/>
      <c r="FY97" s="111"/>
      <c r="FZ97" s="111"/>
      <c r="GA97" s="111"/>
      <c r="GB97" s="111"/>
      <c r="GC97" s="111"/>
      <c r="GD97" s="111"/>
      <c r="GE97" s="111"/>
      <c r="GF97" s="111"/>
      <c r="GG97" s="111"/>
      <c r="GH97" s="111"/>
      <c r="GI97" s="111"/>
      <c r="GJ97" s="111"/>
      <c r="GK97" s="111"/>
      <c r="GL97" s="111"/>
      <c r="GM97" s="111"/>
      <c r="GN97" s="111"/>
      <c r="GO97" s="111"/>
      <c r="GP97" s="111"/>
      <c r="GQ97" s="111"/>
      <c r="GR97" s="111"/>
      <c r="GS97" s="111"/>
      <c r="GT97" s="111"/>
      <c r="GU97" s="111"/>
      <c r="GV97" s="111"/>
      <c r="GW97" s="111"/>
      <c r="GX97" s="111"/>
      <c r="GY97" s="111"/>
      <c r="GZ97" s="111"/>
      <c r="HA97" s="111"/>
      <c r="HB97" s="111"/>
      <c r="HC97" s="111"/>
      <c r="HD97" s="111"/>
      <c r="HE97" s="111"/>
      <c r="HF97" s="111"/>
      <c r="HG97" s="111"/>
      <c r="HH97" s="111"/>
      <c r="HI97" s="111"/>
      <c r="HJ97" s="111"/>
      <c r="HK97" s="111"/>
      <c r="HL97" s="111"/>
      <c r="HM97" s="111"/>
      <c r="HN97" s="111"/>
      <c r="HO97" s="111"/>
      <c r="HP97" s="111"/>
      <c r="HQ97" s="111"/>
      <c r="HR97" s="111"/>
      <c r="HS97" s="111"/>
      <c r="HT97" s="111"/>
      <c r="HU97" s="111"/>
      <c r="HV97" s="111"/>
      <c r="HW97" s="111"/>
      <c r="HX97" s="111"/>
      <c r="HY97" s="111"/>
      <c r="HZ97" s="111"/>
      <c r="IA97" s="111"/>
      <c r="IB97" s="111"/>
      <c r="IC97" s="111"/>
      <c r="ID97" s="111"/>
      <c r="IE97" s="111"/>
      <c r="IF97" s="111"/>
      <c r="IG97" s="111"/>
      <c r="IH97" s="111"/>
      <c r="II97" s="111"/>
      <c r="IJ97" s="111"/>
    </row>
    <row r="98" spans="1:244" s="115" customFormat="1" ht="195.75">
      <c r="A98" s="570"/>
      <c r="B98" s="545" t="s">
        <v>404</v>
      </c>
      <c r="C98" s="571"/>
      <c r="D98" s="507" t="s">
        <v>181</v>
      </c>
      <c r="E98" s="646"/>
      <c r="F98" s="664">
        <v>20</v>
      </c>
      <c r="G98" s="576"/>
      <c r="H98" s="585"/>
      <c r="I98" s="585"/>
      <c r="J98" s="585"/>
      <c r="K98" s="664">
        <v>4</v>
      </c>
      <c r="L98" s="576"/>
      <c r="M98" s="576"/>
      <c r="N98" s="576"/>
      <c r="O98" s="576"/>
      <c r="P98" s="576"/>
      <c r="Q98" s="585"/>
      <c r="R98" s="585"/>
      <c r="S98" s="585"/>
      <c r="T98" s="664">
        <v>3</v>
      </c>
      <c r="U98" s="586"/>
      <c r="V98" s="585"/>
      <c r="W98" s="585"/>
      <c r="X98" s="585"/>
      <c r="Y98" s="664">
        <v>11</v>
      </c>
      <c r="Z98" s="576"/>
      <c r="AA98" s="585"/>
      <c r="AB98" s="585"/>
      <c r="AC98" s="585"/>
      <c r="AD98" s="664">
        <v>8</v>
      </c>
      <c r="AE98" s="576"/>
      <c r="AF98" s="585"/>
      <c r="AG98" s="585"/>
      <c r="AH98" s="585"/>
      <c r="AI98" s="664">
        <v>15</v>
      </c>
      <c r="AJ98" s="576"/>
      <c r="AK98" s="585"/>
      <c r="AL98" s="585"/>
      <c r="AM98" s="585"/>
      <c r="AN98" s="664">
        <v>0</v>
      </c>
      <c r="AO98" s="576"/>
      <c r="AP98" s="585"/>
      <c r="AQ98" s="585"/>
      <c r="AR98" s="585"/>
      <c r="AS98" s="664">
        <v>9</v>
      </c>
      <c r="AT98" s="576"/>
      <c r="AU98" s="585"/>
      <c r="AV98" s="585"/>
      <c r="AW98" s="585"/>
      <c r="AX98" s="664">
        <v>13</v>
      </c>
      <c r="AY98" s="576"/>
      <c r="AZ98" s="585"/>
      <c r="BA98" s="585"/>
      <c r="BB98" s="585"/>
      <c r="BC98" s="664">
        <v>2</v>
      </c>
      <c r="BD98" s="576"/>
      <c r="BE98" s="585"/>
      <c r="BF98" s="585"/>
      <c r="BG98" s="585"/>
      <c r="BH98" s="664">
        <v>1</v>
      </c>
      <c r="BI98" s="576"/>
      <c r="BJ98" s="585"/>
      <c r="BK98" s="585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  <c r="CC98" s="111"/>
      <c r="CD98" s="111"/>
      <c r="CE98" s="111"/>
      <c r="CF98" s="111"/>
      <c r="CG98" s="111"/>
      <c r="CH98" s="111"/>
      <c r="CI98" s="111"/>
      <c r="CJ98" s="111"/>
      <c r="CK98" s="111"/>
      <c r="CL98" s="111"/>
      <c r="CM98" s="111"/>
      <c r="CN98" s="111"/>
      <c r="CO98" s="111"/>
      <c r="CP98" s="111"/>
      <c r="CQ98" s="111"/>
      <c r="CR98" s="111"/>
      <c r="CS98" s="111"/>
      <c r="CT98" s="111"/>
      <c r="CU98" s="111"/>
      <c r="CV98" s="111"/>
      <c r="CW98" s="111"/>
      <c r="CX98" s="111"/>
      <c r="CY98" s="111"/>
      <c r="CZ98" s="111"/>
      <c r="DA98" s="111"/>
      <c r="DB98" s="111"/>
      <c r="DC98" s="111"/>
      <c r="DD98" s="111"/>
      <c r="DE98" s="111"/>
      <c r="DF98" s="111"/>
      <c r="DG98" s="111"/>
      <c r="DH98" s="111"/>
      <c r="DI98" s="111"/>
      <c r="DJ98" s="111"/>
      <c r="DK98" s="111"/>
      <c r="DL98" s="111"/>
      <c r="DM98" s="111"/>
      <c r="DN98" s="111"/>
      <c r="DO98" s="111"/>
      <c r="DP98" s="111"/>
      <c r="DQ98" s="111"/>
      <c r="DR98" s="111"/>
      <c r="DS98" s="111"/>
      <c r="DT98" s="111"/>
      <c r="DU98" s="111"/>
      <c r="DV98" s="111"/>
      <c r="DW98" s="111"/>
      <c r="DX98" s="111"/>
      <c r="DY98" s="111"/>
      <c r="DZ98" s="111"/>
      <c r="EA98" s="111"/>
      <c r="EB98" s="111"/>
      <c r="EC98" s="111"/>
      <c r="ED98" s="111"/>
      <c r="EE98" s="111"/>
      <c r="EF98" s="111"/>
      <c r="EG98" s="111"/>
      <c r="EH98" s="111"/>
      <c r="EI98" s="111"/>
      <c r="EJ98" s="111"/>
      <c r="EK98" s="111"/>
      <c r="EL98" s="111"/>
      <c r="EM98" s="111"/>
      <c r="EN98" s="111"/>
      <c r="EO98" s="111"/>
      <c r="EP98" s="111"/>
      <c r="EQ98" s="111"/>
      <c r="ER98" s="111"/>
      <c r="ES98" s="111"/>
      <c r="ET98" s="111"/>
      <c r="EU98" s="111"/>
      <c r="EV98" s="111"/>
      <c r="EW98" s="111"/>
      <c r="EX98" s="111"/>
      <c r="EY98" s="111"/>
      <c r="EZ98" s="111"/>
      <c r="FA98" s="111"/>
      <c r="FB98" s="111"/>
      <c r="FC98" s="111"/>
      <c r="FD98" s="111"/>
      <c r="FE98" s="111"/>
      <c r="FF98" s="111"/>
      <c r="FG98" s="111"/>
      <c r="FH98" s="111"/>
      <c r="FI98" s="111"/>
      <c r="FJ98" s="111"/>
      <c r="FK98" s="111"/>
      <c r="FL98" s="111"/>
      <c r="FM98" s="111"/>
      <c r="FN98" s="111"/>
      <c r="FO98" s="111"/>
      <c r="FP98" s="111"/>
      <c r="FQ98" s="111"/>
      <c r="FR98" s="111"/>
      <c r="FS98" s="111"/>
      <c r="FT98" s="111"/>
      <c r="FU98" s="111"/>
      <c r="FV98" s="111"/>
      <c r="FW98" s="111"/>
      <c r="FX98" s="111"/>
      <c r="FY98" s="111"/>
      <c r="FZ98" s="111"/>
      <c r="GA98" s="111"/>
      <c r="GB98" s="111"/>
      <c r="GC98" s="111"/>
      <c r="GD98" s="111"/>
      <c r="GE98" s="111"/>
      <c r="GF98" s="111"/>
      <c r="GG98" s="111"/>
      <c r="GH98" s="111"/>
      <c r="GI98" s="111"/>
      <c r="GJ98" s="111"/>
      <c r="GK98" s="111"/>
      <c r="GL98" s="111"/>
      <c r="GM98" s="111"/>
      <c r="GN98" s="111"/>
      <c r="GO98" s="111"/>
      <c r="GP98" s="111"/>
      <c r="GQ98" s="111"/>
      <c r="GR98" s="111"/>
      <c r="GS98" s="111"/>
      <c r="GT98" s="111"/>
      <c r="GU98" s="111"/>
      <c r="GV98" s="111"/>
      <c r="GW98" s="111"/>
      <c r="GX98" s="111"/>
      <c r="GY98" s="111"/>
      <c r="GZ98" s="111"/>
      <c r="HA98" s="111"/>
      <c r="HB98" s="111"/>
      <c r="HC98" s="111"/>
      <c r="HD98" s="111"/>
      <c r="HE98" s="111"/>
      <c r="HF98" s="111"/>
      <c r="HG98" s="111"/>
      <c r="HH98" s="111"/>
      <c r="HI98" s="111"/>
      <c r="HJ98" s="111"/>
      <c r="HK98" s="111"/>
      <c r="HL98" s="111"/>
      <c r="HM98" s="111"/>
      <c r="HN98" s="111"/>
      <c r="HO98" s="111"/>
      <c r="HP98" s="111"/>
      <c r="HQ98" s="111"/>
      <c r="HR98" s="111"/>
      <c r="HS98" s="111"/>
      <c r="HT98" s="111"/>
      <c r="HU98" s="111"/>
      <c r="HV98" s="111"/>
      <c r="HW98" s="111"/>
      <c r="HX98" s="111"/>
      <c r="HY98" s="111"/>
      <c r="HZ98" s="111"/>
      <c r="IA98" s="111"/>
      <c r="IB98" s="111"/>
      <c r="IC98" s="111"/>
      <c r="ID98" s="111"/>
      <c r="IE98" s="111"/>
      <c r="IF98" s="111"/>
      <c r="IG98" s="111"/>
      <c r="IH98" s="111"/>
      <c r="II98" s="111"/>
      <c r="IJ98" s="111"/>
    </row>
    <row r="99" spans="1:244" s="115" customFormat="1" ht="24" hidden="1">
      <c r="A99" s="570"/>
      <c r="B99" s="138" t="s">
        <v>94</v>
      </c>
      <c r="C99" s="571"/>
      <c r="D99" s="572"/>
      <c r="E99" s="666"/>
      <c r="F99" s="667">
        <f>+F98*0.8</f>
        <v>16</v>
      </c>
      <c r="G99" s="587"/>
      <c r="H99" s="583"/>
      <c r="I99" s="583"/>
      <c r="J99" s="583"/>
      <c r="K99" s="667">
        <f>+K98*0.8</f>
        <v>3.2</v>
      </c>
      <c r="L99" s="587"/>
      <c r="M99" s="587"/>
      <c r="N99" s="587"/>
      <c r="O99" s="587"/>
      <c r="P99" s="587"/>
      <c r="Q99" s="583"/>
      <c r="R99" s="583"/>
      <c r="S99" s="583"/>
      <c r="T99" s="667">
        <f>+T98*0.8</f>
        <v>2.4000000000000004</v>
      </c>
      <c r="U99" s="588"/>
      <c r="V99" s="583"/>
      <c r="W99" s="583"/>
      <c r="X99" s="583"/>
      <c r="Y99" s="667">
        <f>+Y98*0.8</f>
        <v>8.8000000000000007</v>
      </c>
      <c r="Z99" s="587"/>
      <c r="AA99" s="583"/>
      <c r="AB99" s="583"/>
      <c r="AC99" s="583"/>
      <c r="AD99" s="667">
        <f>+AD98*0.8</f>
        <v>6.4</v>
      </c>
      <c r="AE99" s="587"/>
      <c r="AF99" s="583"/>
      <c r="AG99" s="583"/>
      <c r="AH99" s="583"/>
      <c r="AI99" s="667">
        <f>+AI98*0.8</f>
        <v>12</v>
      </c>
      <c r="AJ99" s="587"/>
      <c r="AK99" s="583"/>
      <c r="AL99" s="583"/>
      <c r="AM99" s="583"/>
      <c r="AN99" s="667">
        <f>+AN98*0.8</f>
        <v>0</v>
      </c>
      <c r="AO99" s="587"/>
      <c r="AP99" s="583"/>
      <c r="AQ99" s="583"/>
      <c r="AR99" s="583"/>
      <c r="AS99" s="667">
        <f>+AS98*0.8</f>
        <v>7.2</v>
      </c>
      <c r="AT99" s="587"/>
      <c r="AU99" s="583"/>
      <c r="AV99" s="583"/>
      <c r="AW99" s="583"/>
      <c r="AX99" s="667">
        <f>+AX98*0.8</f>
        <v>10.4</v>
      </c>
      <c r="AY99" s="587"/>
      <c r="AZ99" s="583"/>
      <c r="BA99" s="583"/>
      <c r="BB99" s="583"/>
      <c r="BC99" s="667">
        <f>+BC98*0.8</f>
        <v>1.6</v>
      </c>
      <c r="BD99" s="587"/>
      <c r="BE99" s="583"/>
      <c r="BF99" s="583"/>
      <c r="BG99" s="583"/>
      <c r="BH99" s="667">
        <f>+BH98*0.8</f>
        <v>0.8</v>
      </c>
      <c r="BI99" s="587"/>
      <c r="BJ99" s="583"/>
      <c r="BK99" s="583"/>
      <c r="BL99" s="111"/>
      <c r="BM99" s="111"/>
      <c r="BN99" s="111"/>
      <c r="BO99" s="111"/>
      <c r="BP99" s="111"/>
      <c r="BQ99" s="111"/>
      <c r="BR99" s="111"/>
      <c r="BS99" s="111"/>
      <c r="BT99" s="111"/>
      <c r="BU99" s="111"/>
      <c r="BV99" s="111"/>
      <c r="BW99" s="111"/>
      <c r="BX99" s="111"/>
      <c r="BY99" s="111"/>
      <c r="BZ99" s="111"/>
      <c r="CA99" s="111"/>
      <c r="CB99" s="111"/>
      <c r="CC99" s="111"/>
      <c r="CD99" s="111"/>
      <c r="CE99" s="111"/>
      <c r="CF99" s="111"/>
      <c r="CG99" s="111"/>
      <c r="CH99" s="111"/>
      <c r="CI99" s="111"/>
      <c r="CJ99" s="111"/>
      <c r="CK99" s="111"/>
      <c r="CL99" s="111"/>
      <c r="CM99" s="111"/>
      <c r="CN99" s="111"/>
      <c r="CO99" s="111"/>
      <c r="CP99" s="111"/>
      <c r="CQ99" s="111"/>
      <c r="CR99" s="111"/>
      <c r="CS99" s="111"/>
      <c r="CT99" s="111"/>
      <c r="CU99" s="111"/>
      <c r="CV99" s="111"/>
      <c r="CW99" s="111"/>
      <c r="CX99" s="111"/>
      <c r="CY99" s="111"/>
      <c r="CZ99" s="111"/>
      <c r="DA99" s="111"/>
      <c r="DB99" s="111"/>
      <c r="DC99" s="111"/>
      <c r="DD99" s="111"/>
      <c r="DE99" s="111"/>
      <c r="DF99" s="111"/>
      <c r="DG99" s="111"/>
      <c r="DH99" s="111"/>
      <c r="DI99" s="111"/>
      <c r="DJ99" s="111"/>
      <c r="DK99" s="111"/>
      <c r="DL99" s="111"/>
      <c r="DM99" s="111"/>
      <c r="DN99" s="111"/>
      <c r="DO99" s="111"/>
      <c r="DP99" s="111"/>
      <c r="DQ99" s="111"/>
      <c r="DR99" s="111"/>
      <c r="DS99" s="111"/>
      <c r="DT99" s="111"/>
      <c r="DU99" s="111"/>
      <c r="DV99" s="111"/>
      <c r="DW99" s="111"/>
      <c r="DX99" s="111"/>
      <c r="DY99" s="111"/>
      <c r="DZ99" s="111"/>
      <c r="EA99" s="111"/>
      <c r="EB99" s="111"/>
      <c r="EC99" s="111"/>
      <c r="ED99" s="111"/>
      <c r="EE99" s="111"/>
      <c r="EF99" s="111"/>
      <c r="EG99" s="111"/>
      <c r="EH99" s="111"/>
      <c r="EI99" s="111"/>
      <c r="EJ99" s="111"/>
      <c r="EK99" s="111"/>
      <c r="EL99" s="111"/>
      <c r="EM99" s="111"/>
      <c r="EN99" s="111"/>
      <c r="EO99" s="111"/>
      <c r="EP99" s="111"/>
      <c r="EQ99" s="111"/>
      <c r="ER99" s="111"/>
      <c r="ES99" s="111"/>
      <c r="ET99" s="111"/>
      <c r="EU99" s="111"/>
      <c r="EV99" s="111"/>
      <c r="EW99" s="111"/>
      <c r="EX99" s="111"/>
      <c r="EY99" s="111"/>
      <c r="EZ99" s="111"/>
      <c r="FA99" s="111"/>
      <c r="FB99" s="111"/>
      <c r="FC99" s="111"/>
      <c r="FD99" s="111"/>
      <c r="FE99" s="111"/>
      <c r="FF99" s="111"/>
      <c r="FG99" s="111"/>
      <c r="FH99" s="111"/>
      <c r="FI99" s="111"/>
      <c r="FJ99" s="111"/>
      <c r="FK99" s="111"/>
      <c r="FL99" s="111"/>
      <c r="FM99" s="111"/>
      <c r="FN99" s="111"/>
      <c r="FO99" s="111"/>
      <c r="FP99" s="111"/>
      <c r="FQ99" s="111"/>
      <c r="FR99" s="111"/>
      <c r="FS99" s="111"/>
      <c r="FT99" s="111"/>
      <c r="FU99" s="111"/>
      <c r="FV99" s="111"/>
      <c r="FW99" s="111"/>
      <c r="FX99" s="111"/>
      <c r="FY99" s="111"/>
      <c r="FZ99" s="111"/>
      <c r="GA99" s="111"/>
      <c r="GB99" s="111"/>
      <c r="GC99" s="111"/>
      <c r="GD99" s="111"/>
      <c r="GE99" s="111"/>
      <c r="GF99" s="111"/>
      <c r="GG99" s="111"/>
      <c r="GH99" s="111"/>
      <c r="GI99" s="111"/>
      <c r="GJ99" s="111"/>
      <c r="GK99" s="111"/>
      <c r="GL99" s="111"/>
      <c r="GM99" s="111"/>
      <c r="GN99" s="111"/>
      <c r="GO99" s="111"/>
      <c r="GP99" s="111"/>
      <c r="GQ99" s="111"/>
      <c r="GR99" s="111"/>
      <c r="GS99" s="111"/>
      <c r="GT99" s="111"/>
      <c r="GU99" s="111"/>
      <c r="GV99" s="111"/>
      <c r="GW99" s="111"/>
      <c r="GX99" s="111"/>
      <c r="GY99" s="111"/>
      <c r="GZ99" s="111"/>
      <c r="HA99" s="111"/>
      <c r="HB99" s="111"/>
      <c r="HC99" s="111"/>
      <c r="HD99" s="111"/>
      <c r="HE99" s="111"/>
      <c r="HF99" s="111"/>
      <c r="HG99" s="111"/>
      <c r="HH99" s="111"/>
      <c r="HI99" s="111"/>
      <c r="HJ99" s="111"/>
      <c r="HK99" s="111"/>
      <c r="HL99" s="111"/>
      <c r="HM99" s="111"/>
      <c r="HN99" s="111"/>
      <c r="HO99" s="111"/>
      <c r="HP99" s="111"/>
      <c r="HQ99" s="111"/>
      <c r="HR99" s="111"/>
      <c r="HS99" s="111"/>
      <c r="HT99" s="111"/>
      <c r="HU99" s="111"/>
      <c r="HV99" s="111"/>
      <c r="HW99" s="111"/>
      <c r="HX99" s="111"/>
      <c r="HY99" s="111"/>
      <c r="HZ99" s="111"/>
      <c r="IA99" s="111"/>
      <c r="IB99" s="111"/>
      <c r="IC99" s="111"/>
      <c r="ID99" s="111"/>
      <c r="IE99" s="111"/>
      <c r="IF99" s="111"/>
      <c r="IG99" s="111"/>
      <c r="IH99" s="111"/>
      <c r="II99" s="111"/>
      <c r="IJ99" s="111"/>
    </row>
    <row r="100" spans="1:244" s="115" customFormat="1" ht="130.5">
      <c r="A100" s="570"/>
      <c r="B100" s="545" t="s">
        <v>405</v>
      </c>
      <c r="C100" s="571"/>
      <c r="D100" s="507" t="s">
        <v>181</v>
      </c>
      <c r="E100" s="646"/>
      <c r="F100" s="664">
        <v>9</v>
      </c>
      <c r="G100" s="576"/>
      <c r="H100" s="585"/>
      <c r="I100" s="585"/>
      <c r="J100" s="585"/>
      <c r="K100" s="664">
        <v>22</v>
      </c>
      <c r="L100" s="576"/>
      <c r="M100" s="576"/>
      <c r="N100" s="576"/>
      <c r="O100" s="576"/>
      <c r="P100" s="576"/>
      <c r="Q100" s="585"/>
      <c r="R100" s="585"/>
      <c r="S100" s="585"/>
      <c r="T100" s="664"/>
      <c r="U100" s="586"/>
      <c r="V100" s="585"/>
      <c r="W100" s="585"/>
      <c r="X100" s="585"/>
      <c r="Y100" s="664">
        <v>43</v>
      </c>
      <c r="Z100" s="576"/>
      <c r="AA100" s="585"/>
      <c r="AB100" s="585"/>
      <c r="AC100" s="585"/>
      <c r="AD100" s="664">
        <v>8</v>
      </c>
      <c r="AE100" s="576"/>
      <c r="AF100" s="585"/>
      <c r="AG100" s="585"/>
      <c r="AH100" s="585"/>
      <c r="AI100" s="664">
        <v>11</v>
      </c>
      <c r="AJ100" s="576"/>
      <c r="AK100" s="585"/>
      <c r="AL100" s="585"/>
      <c r="AM100" s="585"/>
      <c r="AN100" s="664">
        <v>0</v>
      </c>
      <c r="AO100" s="576"/>
      <c r="AP100" s="585"/>
      <c r="AQ100" s="585"/>
      <c r="AR100" s="585"/>
      <c r="AS100" s="664">
        <v>4</v>
      </c>
      <c r="AT100" s="576"/>
      <c r="AU100" s="585"/>
      <c r="AV100" s="585"/>
      <c r="AW100" s="585"/>
      <c r="AX100" s="664">
        <v>0</v>
      </c>
      <c r="AY100" s="576"/>
      <c r="AZ100" s="585"/>
      <c r="BA100" s="585"/>
      <c r="BB100" s="585"/>
      <c r="BC100" s="664">
        <v>0</v>
      </c>
      <c r="BD100" s="576"/>
      <c r="BE100" s="585"/>
      <c r="BF100" s="585"/>
      <c r="BG100" s="585"/>
      <c r="BH100" s="664">
        <v>0</v>
      </c>
      <c r="BI100" s="576"/>
      <c r="BJ100" s="585"/>
      <c r="BK100" s="585"/>
      <c r="BL100" s="111"/>
      <c r="BM100" s="111"/>
      <c r="BN100" s="111"/>
      <c r="BO100" s="111"/>
      <c r="BP100" s="111"/>
      <c r="BQ100" s="111"/>
      <c r="BR100" s="111"/>
      <c r="BS100" s="111"/>
      <c r="BT100" s="111"/>
      <c r="BU100" s="111"/>
      <c r="BV100" s="111"/>
      <c r="BW100" s="111"/>
      <c r="BX100" s="111"/>
      <c r="BY100" s="111"/>
      <c r="BZ100" s="111"/>
      <c r="CA100" s="111"/>
      <c r="CB100" s="111"/>
      <c r="CC100" s="111"/>
      <c r="CD100" s="111"/>
      <c r="CE100" s="111"/>
      <c r="CF100" s="111"/>
      <c r="CG100" s="111"/>
      <c r="CH100" s="111"/>
      <c r="CI100" s="111"/>
      <c r="CJ100" s="111"/>
      <c r="CK100" s="111"/>
      <c r="CL100" s="111"/>
      <c r="CM100" s="111"/>
      <c r="CN100" s="111"/>
      <c r="CO100" s="111"/>
      <c r="CP100" s="111"/>
      <c r="CQ100" s="111"/>
      <c r="CR100" s="111"/>
      <c r="CS100" s="111"/>
      <c r="CT100" s="111"/>
      <c r="CU100" s="111"/>
      <c r="CV100" s="111"/>
      <c r="CW100" s="111"/>
      <c r="CX100" s="111"/>
      <c r="CY100" s="111"/>
      <c r="CZ100" s="111"/>
      <c r="DA100" s="111"/>
      <c r="DB100" s="111"/>
      <c r="DC100" s="111"/>
      <c r="DD100" s="111"/>
      <c r="DE100" s="111"/>
      <c r="DF100" s="111"/>
      <c r="DG100" s="111"/>
      <c r="DH100" s="111"/>
      <c r="DI100" s="111"/>
      <c r="DJ100" s="111"/>
      <c r="DK100" s="111"/>
      <c r="DL100" s="111"/>
      <c r="DM100" s="111"/>
      <c r="DN100" s="111"/>
      <c r="DO100" s="111"/>
      <c r="DP100" s="111"/>
      <c r="DQ100" s="111"/>
      <c r="DR100" s="111"/>
      <c r="DS100" s="111"/>
      <c r="DT100" s="111"/>
      <c r="DU100" s="111"/>
      <c r="DV100" s="111"/>
      <c r="DW100" s="111"/>
      <c r="DX100" s="111"/>
      <c r="DY100" s="111"/>
      <c r="DZ100" s="111"/>
      <c r="EA100" s="111"/>
      <c r="EB100" s="111"/>
      <c r="EC100" s="111"/>
      <c r="ED100" s="111"/>
      <c r="EE100" s="111"/>
      <c r="EF100" s="111"/>
      <c r="EG100" s="111"/>
      <c r="EH100" s="111"/>
      <c r="EI100" s="111"/>
      <c r="EJ100" s="111"/>
      <c r="EK100" s="111"/>
      <c r="EL100" s="111"/>
      <c r="EM100" s="111"/>
      <c r="EN100" s="111"/>
      <c r="EO100" s="111"/>
      <c r="EP100" s="111"/>
      <c r="EQ100" s="111"/>
      <c r="ER100" s="111"/>
      <c r="ES100" s="111"/>
      <c r="ET100" s="111"/>
      <c r="EU100" s="111"/>
      <c r="EV100" s="111"/>
      <c r="EW100" s="111"/>
      <c r="EX100" s="111"/>
      <c r="EY100" s="111"/>
      <c r="EZ100" s="111"/>
      <c r="FA100" s="111"/>
      <c r="FB100" s="111"/>
      <c r="FC100" s="111"/>
      <c r="FD100" s="111"/>
      <c r="FE100" s="111"/>
      <c r="FF100" s="111"/>
      <c r="FG100" s="111"/>
      <c r="FH100" s="111"/>
      <c r="FI100" s="111"/>
      <c r="FJ100" s="111"/>
      <c r="FK100" s="111"/>
      <c r="FL100" s="111"/>
      <c r="FM100" s="111"/>
      <c r="FN100" s="111"/>
      <c r="FO100" s="111"/>
      <c r="FP100" s="111"/>
      <c r="FQ100" s="111"/>
      <c r="FR100" s="111"/>
      <c r="FS100" s="111"/>
      <c r="FT100" s="111"/>
      <c r="FU100" s="111"/>
      <c r="FV100" s="111"/>
      <c r="FW100" s="111"/>
      <c r="FX100" s="111"/>
      <c r="FY100" s="111"/>
      <c r="FZ100" s="111"/>
      <c r="GA100" s="111"/>
      <c r="GB100" s="111"/>
      <c r="GC100" s="111"/>
      <c r="GD100" s="111"/>
      <c r="GE100" s="111"/>
      <c r="GF100" s="111"/>
      <c r="GG100" s="111"/>
      <c r="GH100" s="111"/>
      <c r="GI100" s="111"/>
      <c r="GJ100" s="111"/>
      <c r="GK100" s="111"/>
      <c r="GL100" s="111"/>
      <c r="GM100" s="111"/>
      <c r="GN100" s="111"/>
      <c r="GO100" s="111"/>
      <c r="GP100" s="111"/>
      <c r="GQ100" s="111"/>
      <c r="GR100" s="111"/>
      <c r="GS100" s="111"/>
      <c r="GT100" s="111"/>
      <c r="GU100" s="111"/>
      <c r="GV100" s="111"/>
      <c r="GW100" s="111"/>
      <c r="GX100" s="111"/>
      <c r="GY100" s="111"/>
      <c r="GZ100" s="111"/>
      <c r="HA100" s="111"/>
      <c r="HB100" s="111"/>
      <c r="HC100" s="111"/>
      <c r="HD100" s="111"/>
      <c r="HE100" s="111"/>
      <c r="HF100" s="111"/>
      <c r="HG100" s="111"/>
      <c r="HH100" s="111"/>
      <c r="HI100" s="111"/>
      <c r="HJ100" s="111"/>
      <c r="HK100" s="111"/>
      <c r="HL100" s="111"/>
      <c r="HM100" s="111"/>
      <c r="HN100" s="111"/>
      <c r="HO100" s="111"/>
      <c r="HP100" s="111"/>
      <c r="HQ100" s="111"/>
      <c r="HR100" s="111"/>
      <c r="HS100" s="111"/>
      <c r="HT100" s="111"/>
      <c r="HU100" s="111"/>
      <c r="HV100" s="111"/>
      <c r="HW100" s="111"/>
      <c r="HX100" s="111"/>
      <c r="HY100" s="111"/>
      <c r="HZ100" s="111"/>
      <c r="IA100" s="111"/>
      <c r="IB100" s="111"/>
      <c r="IC100" s="111"/>
      <c r="ID100" s="111"/>
      <c r="IE100" s="111"/>
      <c r="IF100" s="111"/>
      <c r="IG100" s="111"/>
      <c r="IH100" s="111"/>
      <c r="II100" s="111"/>
      <c r="IJ100" s="111"/>
    </row>
    <row r="101" spans="1:244" s="115" customFormat="1" ht="24" hidden="1">
      <c r="A101" s="570"/>
      <c r="B101" s="138" t="s">
        <v>94</v>
      </c>
      <c r="C101" s="571"/>
      <c r="D101" s="572"/>
      <c r="E101" s="666"/>
      <c r="F101" s="667">
        <f>+F100*1</f>
        <v>9</v>
      </c>
      <c r="G101" s="587"/>
      <c r="H101" s="583"/>
      <c r="I101" s="583"/>
      <c r="J101" s="583"/>
      <c r="K101" s="667">
        <f>+K100*1</f>
        <v>22</v>
      </c>
      <c r="L101" s="587"/>
      <c r="M101" s="587"/>
      <c r="N101" s="587"/>
      <c r="O101" s="587"/>
      <c r="P101" s="587"/>
      <c r="Q101" s="583"/>
      <c r="R101" s="583"/>
      <c r="S101" s="583"/>
      <c r="T101" s="667">
        <f>+T100*1</f>
        <v>0</v>
      </c>
      <c r="U101" s="588"/>
      <c r="V101" s="583"/>
      <c r="W101" s="583"/>
      <c r="X101" s="583"/>
      <c r="Y101" s="667">
        <f>+Y100*1</f>
        <v>43</v>
      </c>
      <c r="Z101" s="587"/>
      <c r="AA101" s="583"/>
      <c r="AB101" s="583"/>
      <c r="AC101" s="583"/>
      <c r="AD101" s="667">
        <f>+AD100*1</f>
        <v>8</v>
      </c>
      <c r="AE101" s="587"/>
      <c r="AF101" s="583"/>
      <c r="AG101" s="583"/>
      <c r="AH101" s="583"/>
      <c r="AI101" s="667">
        <f>+AI100*1</f>
        <v>11</v>
      </c>
      <c r="AJ101" s="587"/>
      <c r="AK101" s="583"/>
      <c r="AL101" s="583"/>
      <c r="AM101" s="583"/>
      <c r="AN101" s="667">
        <f>+AN100*1</f>
        <v>0</v>
      </c>
      <c r="AO101" s="587"/>
      <c r="AP101" s="583"/>
      <c r="AQ101" s="583"/>
      <c r="AR101" s="583"/>
      <c r="AS101" s="667">
        <f>+AS100*1</f>
        <v>4</v>
      </c>
      <c r="AT101" s="587"/>
      <c r="AU101" s="583"/>
      <c r="AV101" s="583"/>
      <c r="AW101" s="583"/>
      <c r="AX101" s="667">
        <f>+AX100*1</f>
        <v>0</v>
      </c>
      <c r="AY101" s="587"/>
      <c r="AZ101" s="583"/>
      <c r="BA101" s="583"/>
      <c r="BB101" s="583"/>
      <c r="BC101" s="667">
        <f>+BC100*1</f>
        <v>0</v>
      </c>
      <c r="BD101" s="587"/>
      <c r="BE101" s="583"/>
      <c r="BF101" s="583"/>
      <c r="BG101" s="583"/>
      <c r="BH101" s="667">
        <f>+BH100*1</f>
        <v>0</v>
      </c>
      <c r="BI101" s="587"/>
      <c r="BJ101" s="583"/>
      <c r="BK101" s="583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1"/>
      <c r="BV101" s="111"/>
      <c r="BW101" s="111"/>
      <c r="BX101" s="111"/>
      <c r="BY101" s="111"/>
      <c r="BZ101" s="111"/>
      <c r="CA101" s="111"/>
      <c r="CB101" s="111"/>
      <c r="CC101" s="111"/>
      <c r="CD101" s="111"/>
      <c r="CE101" s="111"/>
      <c r="CF101" s="111"/>
      <c r="CG101" s="111"/>
      <c r="CH101" s="111"/>
      <c r="CI101" s="111"/>
      <c r="CJ101" s="111"/>
      <c r="CK101" s="111"/>
      <c r="CL101" s="111"/>
      <c r="CM101" s="111"/>
      <c r="CN101" s="111"/>
      <c r="CO101" s="111"/>
      <c r="CP101" s="111"/>
      <c r="CQ101" s="111"/>
      <c r="CR101" s="111"/>
      <c r="CS101" s="111"/>
      <c r="CT101" s="111"/>
      <c r="CU101" s="111"/>
      <c r="CV101" s="111"/>
      <c r="CW101" s="111"/>
      <c r="CX101" s="111"/>
      <c r="CY101" s="111"/>
      <c r="CZ101" s="111"/>
      <c r="DA101" s="111"/>
      <c r="DB101" s="111"/>
      <c r="DC101" s="111"/>
      <c r="DD101" s="111"/>
      <c r="DE101" s="111"/>
      <c r="DF101" s="111"/>
      <c r="DG101" s="111"/>
      <c r="DH101" s="111"/>
      <c r="DI101" s="111"/>
      <c r="DJ101" s="111"/>
      <c r="DK101" s="111"/>
      <c r="DL101" s="111"/>
      <c r="DM101" s="111"/>
      <c r="DN101" s="111"/>
      <c r="DO101" s="111"/>
      <c r="DP101" s="111"/>
      <c r="DQ101" s="111"/>
      <c r="DR101" s="111"/>
      <c r="DS101" s="111"/>
      <c r="DT101" s="111"/>
      <c r="DU101" s="111"/>
      <c r="DV101" s="111"/>
      <c r="DW101" s="111"/>
      <c r="DX101" s="111"/>
      <c r="DY101" s="111"/>
      <c r="DZ101" s="111"/>
      <c r="EA101" s="111"/>
      <c r="EB101" s="111"/>
      <c r="EC101" s="111"/>
      <c r="ED101" s="111"/>
      <c r="EE101" s="111"/>
      <c r="EF101" s="111"/>
      <c r="EG101" s="111"/>
      <c r="EH101" s="111"/>
      <c r="EI101" s="111"/>
      <c r="EJ101" s="111"/>
      <c r="EK101" s="111"/>
      <c r="EL101" s="111"/>
      <c r="EM101" s="111"/>
      <c r="EN101" s="111"/>
      <c r="EO101" s="111"/>
      <c r="EP101" s="111"/>
      <c r="EQ101" s="111"/>
      <c r="ER101" s="111"/>
      <c r="ES101" s="111"/>
      <c r="ET101" s="111"/>
      <c r="EU101" s="111"/>
      <c r="EV101" s="111"/>
      <c r="EW101" s="111"/>
      <c r="EX101" s="111"/>
      <c r="EY101" s="111"/>
      <c r="EZ101" s="111"/>
      <c r="FA101" s="111"/>
      <c r="FB101" s="111"/>
      <c r="FC101" s="111"/>
      <c r="FD101" s="111"/>
      <c r="FE101" s="111"/>
      <c r="FF101" s="111"/>
      <c r="FG101" s="111"/>
      <c r="FH101" s="111"/>
      <c r="FI101" s="111"/>
      <c r="FJ101" s="111"/>
      <c r="FK101" s="111"/>
      <c r="FL101" s="111"/>
      <c r="FM101" s="111"/>
      <c r="FN101" s="111"/>
      <c r="FO101" s="111"/>
      <c r="FP101" s="111"/>
      <c r="FQ101" s="111"/>
      <c r="FR101" s="111"/>
      <c r="FS101" s="111"/>
      <c r="FT101" s="111"/>
      <c r="FU101" s="111"/>
      <c r="FV101" s="111"/>
      <c r="FW101" s="111"/>
      <c r="FX101" s="111"/>
      <c r="FY101" s="111"/>
      <c r="FZ101" s="111"/>
      <c r="GA101" s="111"/>
      <c r="GB101" s="111"/>
      <c r="GC101" s="111"/>
      <c r="GD101" s="111"/>
      <c r="GE101" s="111"/>
      <c r="GF101" s="111"/>
      <c r="GG101" s="111"/>
      <c r="GH101" s="111"/>
      <c r="GI101" s="111"/>
      <c r="GJ101" s="111"/>
      <c r="GK101" s="111"/>
      <c r="GL101" s="111"/>
      <c r="GM101" s="111"/>
      <c r="GN101" s="111"/>
      <c r="GO101" s="111"/>
      <c r="GP101" s="111"/>
      <c r="GQ101" s="111"/>
      <c r="GR101" s="111"/>
      <c r="GS101" s="111"/>
      <c r="GT101" s="111"/>
      <c r="GU101" s="111"/>
      <c r="GV101" s="111"/>
      <c r="GW101" s="111"/>
      <c r="GX101" s="111"/>
      <c r="GY101" s="111"/>
      <c r="GZ101" s="111"/>
      <c r="HA101" s="111"/>
      <c r="HB101" s="111"/>
      <c r="HC101" s="111"/>
      <c r="HD101" s="111"/>
      <c r="HE101" s="111"/>
      <c r="HF101" s="111"/>
      <c r="HG101" s="111"/>
      <c r="HH101" s="111"/>
      <c r="HI101" s="111"/>
      <c r="HJ101" s="111"/>
      <c r="HK101" s="111"/>
      <c r="HL101" s="111"/>
      <c r="HM101" s="111"/>
      <c r="HN101" s="111"/>
      <c r="HO101" s="111"/>
      <c r="HP101" s="111"/>
      <c r="HQ101" s="111"/>
      <c r="HR101" s="111"/>
      <c r="HS101" s="111"/>
      <c r="HT101" s="111"/>
      <c r="HU101" s="111"/>
      <c r="HV101" s="111"/>
      <c r="HW101" s="111"/>
      <c r="HX101" s="111"/>
      <c r="HY101" s="111"/>
      <c r="HZ101" s="111"/>
      <c r="IA101" s="111"/>
      <c r="IB101" s="111"/>
      <c r="IC101" s="111"/>
      <c r="ID101" s="111"/>
      <c r="IE101" s="111"/>
      <c r="IF101" s="111"/>
      <c r="IG101" s="111"/>
      <c r="IH101" s="111"/>
      <c r="II101" s="111"/>
      <c r="IJ101" s="111"/>
    </row>
    <row r="102" spans="1:244" s="115" customFormat="1" ht="24">
      <c r="A102" s="570"/>
      <c r="B102" s="545" t="s">
        <v>99</v>
      </c>
      <c r="C102" s="571"/>
      <c r="D102" s="507" t="s">
        <v>181</v>
      </c>
      <c r="E102" s="646"/>
      <c r="F102" s="664">
        <v>0</v>
      </c>
      <c r="G102" s="576"/>
      <c r="H102" s="585"/>
      <c r="I102" s="585"/>
      <c r="J102" s="585"/>
      <c r="K102" s="664"/>
      <c r="L102" s="576"/>
      <c r="M102" s="576"/>
      <c r="N102" s="576"/>
      <c r="O102" s="576"/>
      <c r="P102" s="576"/>
      <c r="Q102" s="585"/>
      <c r="R102" s="585"/>
      <c r="S102" s="585"/>
      <c r="T102" s="664"/>
      <c r="U102" s="586"/>
      <c r="V102" s="585"/>
      <c r="W102" s="585"/>
      <c r="X102" s="585"/>
      <c r="Y102" s="664"/>
      <c r="Z102" s="576"/>
      <c r="AA102" s="585"/>
      <c r="AB102" s="585"/>
      <c r="AC102" s="585"/>
      <c r="AD102" s="664">
        <v>1</v>
      </c>
      <c r="AE102" s="576"/>
      <c r="AF102" s="585"/>
      <c r="AG102" s="585"/>
      <c r="AH102" s="585"/>
      <c r="AI102" s="664">
        <v>0</v>
      </c>
      <c r="AJ102" s="576"/>
      <c r="AK102" s="585"/>
      <c r="AL102" s="585"/>
      <c r="AM102" s="585"/>
      <c r="AN102" s="664">
        <v>3</v>
      </c>
      <c r="AO102" s="576"/>
      <c r="AP102" s="585"/>
      <c r="AQ102" s="585"/>
      <c r="AR102" s="585"/>
      <c r="AS102" s="664"/>
      <c r="AT102" s="576"/>
      <c r="AU102" s="585"/>
      <c r="AV102" s="585"/>
      <c r="AW102" s="585"/>
      <c r="AX102" s="664">
        <v>0</v>
      </c>
      <c r="AY102" s="576"/>
      <c r="AZ102" s="585"/>
      <c r="BA102" s="585"/>
      <c r="BB102" s="585"/>
      <c r="BC102" s="664">
        <v>0</v>
      </c>
      <c r="BD102" s="576"/>
      <c r="BE102" s="585"/>
      <c r="BF102" s="585"/>
      <c r="BG102" s="585"/>
      <c r="BH102" s="664">
        <v>0</v>
      </c>
      <c r="BI102" s="576"/>
      <c r="BJ102" s="585"/>
      <c r="BK102" s="585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  <c r="CC102" s="111"/>
      <c r="CD102" s="111"/>
      <c r="CE102" s="111"/>
      <c r="CF102" s="111"/>
      <c r="CG102" s="111"/>
      <c r="CH102" s="111"/>
      <c r="CI102" s="111"/>
      <c r="CJ102" s="111"/>
      <c r="CK102" s="111"/>
      <c r="CL102" s="111"/>
      <c r="CM102" s="111"/>
      <c r="CN102" s="111"/>
      <c r="CO102" s="111"/>
      <c r="CP102" s="111"/>
      <c r="CQ102" s="111"/>
      <c r="CR102" s="111"/>
      <c r="CS102" s="111"/>
      <c r="CT102" s="111"/>
      <c r="CU102" s="111"/>
      <c r="CV102" s="111"/>
      <c r="CW102" s="111"/>
      <c r="CX102" s="111"/>
      <c r="CY102" s="111"/>
      <c r="CZ102" s="111"/>
      <c r="DA102" s="111"/>
      <c r="DB102" s="111"/>
      <c r="DC102" s="111"/>
      <c r="DD102" s="111"/>
      <c r="DE102" s="111"/>
      <c r="DF102" s="111"/>
      <c r="DG102" s="111"/>
      <c r="DH102" s="111"/>
      <c r="DI102" s="111"/>
      <c r="DJ102" s="111"/>
      <c r="DK102" s="111"/>
      <c r="DL102" s="111"/>
      <c r="DM102" s="111"/>
      <c r="DN102" s="111"/>
      <c r="DO102" s="111"/>
      <c r="DP102" s="111"/>
      <c r="DQ102" s="111"/>
      <c r="DR102" s="111"/>
      <c r="DS102" s="111"/>
      <c r="DT102" s="111"/>
      <c r="DU102" s="111"/>
      <c r="DV102" s="111"/>
      <c r="DW102" s="111"/>
      <c r="DX102" s="111"/>
      <c r="DY102" s="111"/>
      <c r="DZ102" s="111"/>
      <c r="EA102" s="111"/>
      <c r="EB102" s="111"/>
      <c r="EC102" s="111"/>
      <c r="ED102" s="111"/>
      <c r="EE102" s="111"/>
      <c r="EF102" s="111"/>
      <c r="EG102" s="111"/>
      <c r="EH102" s="111"/>
      <c r="EI102" s="111"/>
      <c r="EJ102" s="111"/>
      <c r="EK102" s="111"/>
      <c r="EL102" s="111"/>
      <c r="EM102" s="111"/>
      <c r="EN102" s="111"/>
      <c r="EO102" s="111"/>
      <c r="EP102" s="111"/>
      <c r="EQ102" s="111"/>
      <c r="ER102" s="111"/>
      <c r="ES102" s="111"/>
      <c r="ET102" s="111"/>
      <c r="EU102" s="111"/>
      <c r="EV102" s="111"/>
      <c r="EW102" s="111"/>
      <c r="EX102" s="111"/>
      <c r="EY102" s="111"/>
      <c r="EZ102" s="111"/>
      <c r="FA102" s="111"/>
      <c r="FB102" s="111"/>
      <c r="FC102" s="111"/>
      <c r="FD102" s="111"/>
      <c r="FE102" s="111"/>
      <c r="FF102" s="111"/>
      <c r="FG102" s="111"/>
      <c r="FH102" s="111"/>
      <c r="FI102" s="111"/>
      <c r="FJ102" s="111"/>
      <c r="FK102" s="111"/>
      <c r="FL102" s="111"/>
      <c r="FM102" s="111"/>
      <c r="FN102" s="111"/>
      <c r="FO102" s="111"/>
      <c r="FP102" s="111"/>
      <c r="FQ102" s="111"/>
      <c r="FR102" s="111"/>
      <c r="FS102" s="111"/>
      <c r="FT102" s="111"/>
      <c r="FU102" s="111"/>
      <c r="FV102" s="111"/>
      <c r="FW102" s="111"/>
      <c r="FX102" s="111"/>
      <c r="FY102" s="111"/>
      <c r="FZ102" s="111"/>
      <c r="GA102" s="111"/>
      <c r="GB102" s="111"/>
      <c r="GC102" s="111"/>
      <c r="GD102" s="111"/>
      <c r="GE102" s="111"/>
      <c r="GF102" s="111"/>
      <c r="GG102" s="111"/>
      <c r="GH102" s="111"/>
      <c r="GI102" s="111"/>
      <c r="GJ102" s="111"/>
      <c r="GK102" s="111"/>
      <c r="GL102" s="111"/>
      <c r="GM102" s="111"/>
      <c r="GN102" s="111"/>
      <c r="GO102" s="111"/>
      <c r="GP102" s="111"/>
      <c r="GQ102" s="111"/>
      <c r="GR102" s="111"/>
      <c r="GS102" s="111"/>
      <c r="GT102" s="111"/>
      <c r="GU102" s="111"/>
      <c r="GV102" s="111"/>
      <c r="GW102" s="111"/>
      <c r="GX102" s="111"/>
      <c r="GY102" s="111"/>
      <c r="GZ102" s="111"/>
      <c r="HA102" s="111"/>
      <c r="HB102" s="111"/>
      <c r="HC102" s="111"/>
      <c r="HD102" s="111"/>
      <c r="HE102" s="111"/>
      <c r="HF102" s="111"/>
      <c r="HG102" s="111"/>
      <c r="HH102" s="111"/>
      <c r="HI102" s="111"/>
      <c r="HJ102" s="111"/>
      <c r="HK102" s="111"/>
      <c r="HL102" s="111"/>
      <c r="HM102" s="111"/>
      <c r="HN102" s="111"/>
      <c r="HO102" s="111"/>
      <c r="HP102" s="111"/>
      <c r="HQ102" s="111"/>
      <c r="HR102" s="111"/>
      <c r="HS102" s="111"/>
      <c r="HT102" s="111"/>
      <c r="HU102" s="111"/>
      <c r="HV102" s="111"/>
      <c r="HW102" s="111"/>
      <c r="HX102" s="111"/>
      <c r="HY102" s="111"/>
      <c r="HZ102" s="111"/>
      <c r="IA102" s="111"/>
      <c r="IB102" s="111"/>
      <c r="IC102" s="111"/>
      <c r="ID102" s="111"/>
      <c r="IE102" s="111"/>
      <c r="IF102" s="111"/>
      <c r="IG102" s="111"/>
      <c r="IH102" s="111"/>
      <c r="II102" s="111"/>
      <c r="IJ102" s="111"/>
    </row>
    <row r="103" spans="1:244" s="115" customFormat="1" ht="24" hidden="1">
      <c r="A103" s="570"/>
      <c r="B103" s="138" t="s">
        <v>94</v>
      </c>
      <c r="C103" s="571"/>
      <c r="D103" s="572"/>
      <c r="E103" s="666"/>
      <c r="F103" s="667">
        <f>+F102*1</f>
        <v>0</v>
      </c>
      <c r="G103" s="587"/>
      <c r="H103" s="583"/>
      <c r="I103" s="583"/>
      <c r="J103" s="583"/>
      <c r="K103" s="667">
        <f>+K102*1</f>
        <v>0</v>
      </c>
      <c r="L103" s="587"/>
      <c r="M103" s="587"/>
      <c r="N103" s="587"/>
      <c r="O103" s="587"/>
      <c r="P103" s="587"/>
      <c r="Q103" s="583"/>
      <c r="R103" s="583"/>
      <c r="S103" s="583"/>
      <c r="T103" s="667">
        <f>+T102*1</f>
        <v>0</v>
      </c>
      <c r="U103" s="588"/>
      <c r="V103" s="583"/>
      <c r="W103" s="583"/>
      <c r="X103" s="583"/>
      <c r="Y103" s="667">
        <f>+Y102*1</f>
        <v>0</v>
      </c>
      <c r="Z103" s="587"/>
      <c r="AA103" s="583"/>
      <c r="AB103" s="583"/>
      <c r="AC103" s="583"/>
      <c r="AD103" s="667">
        <f>+AD102*1</f>
        <v>1</v>
      </c>
      <c r="AE103" s="587"/>
      <c r="AF103" s="583"/>
      <c r="AG103" s="583"/>
      <c r="AH103" s="583"/>
      <c r="AI103" s="667">
        <f>+AI102*1</f>
        <v>0</v>
      </c>
      <c r="AJ103" s="587"/>
      <c r="AK103" s="583"/>
      <c r="AL103" s="583"/>
      <c r="AM103" s="583"/>
      <c r="AN103" s="667">
        <f>+AN102*1</f>
        <v>3</v>
      </c>
      <c r="AO103" s="587"/>
      <c r="AP103" s="583"/>
      <c r="AQ103" s="583"/>
      <c r="AR103" s="583"/>
      <c r="AS103" s="667">
        <f>+AS102*1</f>
        <v>0</v>
      </c>
      <c r="AT103" s="587"/>
      <c r="AU103" s="583"/>
      <c r="AV103" s="583"/>
      <c r="AW103" s="583"/>
      <c r="AX103" s="667">
        <f>+AX102*1</f>
        <v>0</v>
      </c>
      <c r="AY103" s="587"/>
      <c r="AZ103" s="583"/>
      <c r="BA103" s="583"/>
      <c r="BB103" s="583"/>
      <c r="BC103" s="667">
        <f>+BC102*1</f>
        <v>0</v>
      </c>
      <c r="BD103" s="587"/>
      <c r="BE103" s="583"/>
      <c r="BF103" s="583"/>
      <c r="BG103" s="583"/>
      <c r="BH103" s="667">
        <f>+BH102*1</f>
        <v>0</v>
      </c>
      <c r="BI103" s="587"/>
      <c r="BJ103" s="583"/>
      <c r="BK103" s="583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1"/>
      <c r="CL103" s="111"/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1"/>
      <c r="DE103" s="111"/>
      <c r="DF103" s="111"/>
      <c r="DG103" s="111"/>
      <c r="DH103" s="111"/>
      <c r="DI103" s="111"/>
      <c r="DJ103" s="111"/>
      <c r="DK103" s="111"/>
      <c r="DL103" s="111"/>
      <c r="DM103" s="111"/>
      <c r="DN103" s="111"/>
      <c r="DO103" s="111"/>
      <c r="DP103" s="111"/>
      <c r="DQ103" s="111"/>
      <c r="DR103" s="111"/>
      <c r="DS103" s="111"/>
      <c r="DT103" s="111"/>
      <c r="DU103" s="111"/>
      <c r="DV103" s="111"/>
      <c r="DW103" s="111"/>
      <c r="DX103" s="111"/>
      <c r="DY103" s="111"/>
      <c r="DZ103" s="111"/>
      <c r="EA103" s="111"/>
      <c r="EB103" s="111"/>
      <c r="EC103" s="111"/>
      <c r="ED103" s="111"/>
      <c r="EE103" s="111"/>
      <c r="EF103" s="111"/>
      <c r="EG103" s="111"/>
      <c r="EH103" s="111"/>
      <c r="EI103" s="111"/>
      <c r="EJ103" s="111"/>
      <c r="EK103" s="111"/>
      <c r="EL103" s="111"/>
      <c r="EM103" s="111"/>
      <c r="EN103" s="111"/>
      <c r="EO103" s="111"/>
      <c r="EP103" s="111"/>
      <c r="EQ103" s="111"/>
      <c r="ER103" s="111"/>
      <c r="ES103" s="111"/>
      <c r="ET103" s="111"/>
      <c r="EU103" s="111"/>
      <c r="EV103" s="111"/>
      <c r="EW103" s="111"/>
      <c r="EX103" s="111"/>
      <c r="EY103" s="111"/>
      <c r="EZ103" s="111"/>
      <c r="FA103" s="111"/>
      <c r="FB103" s="111"/>
      <c r="FC103" s="111"/>
      <c r="FD103" s="111"/>
      <c r="FE103" s="111"/>
      <c r="FF103" s="111"/>
      <c r="FG103" s="111"/>
      <c r="FH103" s="111"/>
      <c r="FI103" s="111"/>
      <c r="FJ103" s="111"/>
      <c r="FK103" s="111"/>
      <c r="FL103" s="111"/>
      <c r="FM103" s="111"/>
      <c r="FN103" s="111"/>
      <c r="FO103" s="111"/>
      <c r="FP103" s="111"/>
      <c r="FQ103" s="111"/>
      <c r="FR103" s="111"/>
      <c r="FS103" s="111"/>
      <c r="FT103" s="111"/>
      <c r="FU103" s="111"/>
      <c r="FV103" s="111"/>
      <c r="FW103" s="111"/>
      <c r="FX103" s="111"/>
      <c r="FY103" s="111"/>
      <c r="FZ103" s="111"/>
      <c r="GA103" s="111"/>
      <c r="GB103" s="111"/>
      <c r="GC103" s="111"/>
      <c r="GD103" s="111"/>
      <c r="GE103" s="111"/>
      <c r="GF103" s="111"/>
      <c r="GG103" s="111"/>
      <c r="GH103" s="111"/>
      <c r="GI103" s="111"/>
      <c r="GJ103" s="111"/>
      <c r="GK103" s="111"/>
      <c r="GL103" s="111"/>
      <c r="GM103" s="111"/>
      <c r="GN103" s="111"/>
      <c r="GO103" s="111"/>
      <c r="GP103" s="111"/>
      <c r="GQ103" s="111"/>
      <c r="GR103" s="111"/>
      <c r="GS103" s="111"/>
      <c r="GT103" s="111"/>
      <c r="GU103" s="111"/>
      <c r="GV103" s="111"/>
      <c r="GW103" s="111"/>
      <c r="GX103" s="111"/>
      <c r="GY103" s="111"/>
      <c r="GZ103" s="111"/>
      <c r="HA103" s="111"/>
      <c r="HB103" s="111"/>
      <c r="HC103" s="111"/>
      <c r="HD103" s="111"/>
      <c r="HE103" s="111"/>
      <c r="HF103" s="111"/>
      <c r="HG103" s="111"/>
      <c r="HH103" s="111"/>
      <c r="HI103" s="111"/>
      <c r="HJ103" s="111"/>
      <c r="HK103" s="111"/>
      <c r="HL103" s="111"/>
      <c r="HM103" s="111"/>
      <c r="HN103" s="111"/>
      <c r="HO103" s="111"/>
      <c r="HP103" s="111"/>
      <c r="HQ103" s="111"/>
      <c r="HR103" s="111"/>
      <c r="HS103" s="111"/>
      <c r="HT103" s="111"/>
      <c r="HU103" s="111"/>
      <c r="HV103" s="111"/>
      <c r="HW103" s="111"/>
      <c r="HX103" s="111"/>
      <c r="HY103" s="111"/>
      <c r="HZ103" s="111"/>
      <c r="IA103" s="111"/>
      <c r="IB103" s="111"/>
      <c r="IC103" s="111"/>
      <c r="ID103" s="111"/>
      <c r="IE103" s="111"/>
      <c r="IF103" s="111"/>
      <c r="IG103" s="111"/>
      <c r="IH103" s="111"/>
      <c r="II103" s="111"/>
      <c r="IJ103" s="111"/>
    </row>
    <row r="104" spans="1:244" s="115" customFormat="1" ht="43.5">
      <c r="A104" s="570"/>
      <c r="B104" s="545" t="s">
        <v>100</v>
      </c>
      <c r="C104" s="571"/>
      <c r="D104" s="507" t="s">
        <v>181</v>
      </c>
      <c r="E104" s="646"/>
      <c r="F104" s="664">
        <v>0</v>
      </c>
      <c r="G104" s="576"/>
      <c r="H104" s="585"/>
      <c r="I104" s="585"/>
      <c r="J104" s="585"/>
      <c r="K104" s="664"/>
      <c r="L104" s="576"/>
      <c r="M104" s="576"/>
      <c r="N104" s="576"/>
      <c r="O104" s="576"/>
      <c r="P104" s="576"/>
      <c r="Q104" s="585"/>
      <c r="R104" s="585"/>
      <c r="S104" s="585"/>
      <c r="T104" s="664"/>
      <c r="U104" s="586"/>
      <c r="V104" s="585"/>
      <c r="W104" s="585"/>
      <c r="X104" s="585"/>
      <c r="Y104" s="664"/>
      <c r="Z104" s="576"/>
      <c r="AA104" s="585"/>
      <c r="AB104" s="585"/>
      <c r="AC104" s="585"/>
      <c r="AD104" s="664"/>
      <c r="AE104" s="576"/>
      <c r="AF104" s="585"/>
      <c r="AG104" s="585"/>
      <c r="AH104" s="585"/>
      <c r="AI104" s="664">
        <v>0</v>
      </c>
      <c r="AJ104" s="576"/>
      <c r="AK104" s="585"/>
      <c r="AL104" s="585"/>
      <c r="AM104" s="585"/>
      <c r="AN104" s="664">
        <v>0</v>
      </c>
      <c r="AO104" s="576"/>
      <c r="AP104" s="585"/>
      <c r="AQ104" s="585"/>
      <c r="AR104" s="585"/>
      <c r="AS104" s="664"/>
      <c r="AT104" s="576"/>
      <c r="AU104" s="585"/>
      <c r="AV104" s="585"/>
      <c r="AW104" s="585"/>
      <c r="AX104" s="664">
        <v>0</v>
      </c>
      <c r="AY104" s="576"/>
      <c r="AZ104" s="585"/>
      <c r="BA104" s="585"/>
      <c r="BB104" s="585"/>
      <c r="BC104" s="664">
        <v>0</v>
      </c>
      <c r="BD104" s="576"/>
      <c r="BE104" s="585"/>
      <c r="BF104" s="585"/>
      <c r="BG104" s="585"/>
      <c r="BH104" s="664">
        <v>0</v>
      </c>
      <c r="BI104" s="576"/>
      <c r="BJ104" s="585"/>
      <c r="BK104" s="585"/>
      <c r="BL104" s="111"/>
      <c r="BM104" s="111"/>
      <c r="BN104" s="111"/>
      <c r="BO104" s="111"/>
      <c r="BP104" s="111"/>
      <c r="BQ104" s="111"/>
      <c r="BR104" s="111"/>
      <c r="BS104" s="111"/>
      <c r="BT104" s="111"/>
      <c r="BU104" s="111"/>
      <c r="BV104" s="111"/>
      <c r="BW104" s="111"/>
      <c r="BX104" s="111"/>
      <c r="BY104" s="111"/>
      <c r="BZ104" s="111"/>
      <c r="CA104" s="111"/>
      <c r="CB104" s="111"/>
      <c r="CC104" s="111"/>
      <c r="CD104" s="111"/>
      <c r="CE104" s="111"/>
      <c r="CF104" s="111"/>
      <c r="CG104" s="111"/>
      <c r="CH104" s="111"/>
      <c r="CI104" s="111"/>
      <c r="CJ104" s="111"/>
      <c r="CK104" s="111"/>
      <c r="CL104" s="111"/>
      <c r="CM104" s="111"/>
      <c r="CN104" s="111"/>
      <c r="CO104" s="111"/>
      <c r="CP104" s="111"/>
      <c r="CQ104" s="111"/>
      <c r="CR104" s="111"/>
      <c r="CS104" s="111"/>
      <c r="CT104" s="111"/>
      <c r="CU104" s="111"/>
      <c r="CV104" s="111"/>
      <c r="CW104" s="111"/>
      <c r="CX104" s="111"/>
      <c r="CY104" s="111"/>
      <c r="CZ104" s="111"/>
      <c r="DA104" s="111"/>
      <c r="DB104" s="111"/>
      <c r="DC104" s="111"/>
      <c r="DD104" s="111"/>
      <c r="DE104" s="111"/>
      <c r="DF104" s="111"/>
      <c r="DG104" s="111"/>
      <c r="DH104" s="111"/>
      <c r="DI104" s="111"/>
      <c r="DJ104" s="111"/>
      <c r="DK104" s="111"/>
      <c r="DL104" s="111"/>
      <c r="DM104" s="111"/>
      <c r="DN104" s="111"/>
      <c r="DO104" s="111"/>
      <c r="DP104" s="111"/>
      <c r="DQ104" s="111"/>
      <c r="DR104" s="111"/>
      <c r="DS104" s="111"/>
      <c r="DT104" s="111"/>
      <c r="DU104" s="111"/>
      <c r="DV104" s="111"/>
      <c r="DW104" s="111"/>
      <c r="DX104" s="111"/>
      <c r="DY104" s="111"/>
      <c r="DZ104" s="111"/>
      <c r="EA104" s="111"/>
      <c r="EB104" s="111"/>
      <c r="EC104" s="111"/>
      <c r="ED104" s="111"/>
      <c r="EE104" s="111"/>
      <c r="EF104" s="111"/>
      <c r="EG104" s="111"/>
      <c r="EH104" s="111"/>
      <c r="EI104" s="111"/>
      <c r="EJ104" s="111"/>
      <c r="EK104" s="111"/>
      <c r="EL104" s="111"/>
      <c r="EM104" s="111"/>
      <c r="EN104" s="111"/>
      <c r="EO104" s="111"/>
      <c r="EP104" s="111"/>
      <c r="EQ104" s="111"/>
      <c r="ER104" s="111"/>
      <c r="ES104" s="111"/>
      <c r="ET104" s="111"/>
      <c r="EU104" s="111"/>
      <c r="EV104" s="111"/>
      <c r="EW104" s="111"/>
      <c r="EX104" s="111"/>
      <c r="EY104" s="111"/>
      <c r="EZ104" s="111"/>
      <c r="FA104" s="111"/>
      <c r="FB104" s="111"/>
      <c r="FC104" s="111"/>
      <c r="FD104" s="111"/>
      <c r="FE104" s="111"/>
      <c r="FF104" s="111"/>
      <c r="FG104" s="111"/>
      <c r="FH104" s="111"/>
      <c r="FI104" s="111"/>
      <c r="FJ104" s="111"/>
      <c r="FK104" s="111"/>
      <c r="FL104" s="111"/>
      <c r="FM104" s="111"/>
      <c r="FN104" s="111"/>
      <c r="FO104" s="111"/>
      <c r="FP104" s="111"/>
      <c r="FQ104" s="111"/>
      <c r="FR104" s="111"/>
      <c r="FS104" s="111"/>
      <c r="FT104" s="111"/>
      <c r="FU104" s="111"/>
      <c r="FV104" s="111"/>
      <c r="FW104" s="111"/>
      <c r="FX104" s="111"/>
      <c r="FY104" s="111"/>
      <c r="FZ104" s="111"/>
      <c r="GA104" s="111"/>
      <c r="GB104" s="111"/>
      <c r="GC104" s="111"/>
      <c r="GD104" s="111"/>
      <c r="GE104" s="111"/>
      <c r="GF104" s="111"/>
      <c r="GG104" s="111"/>
      <c r="GH104" s="111"/>
      <c r="GI104" s="111"/>
      <c r="GJ104" s="111"/>
      <c r="GK104" s="111"/>
      <c r="GL104" s="111"/>
      <c r="GM104" s="111"/>
      <c r="GN104" s="111"/>
      <c r="GO104" s="111"/>
      <c r="GP104" s="111"/>
      <c r="GQ104" s="111"/>
      <c r="GR104" s="111"/>
      <c r="GS104" s="111"/>
      <c r="GT104" s="111"/>
      <c r="GU104" s="111"/>
      <c r="GV104" s="111"/>
      <c r="GW104" s="111"/>
      <c r="GX104" s="111"/>
      <c r="GY104" s="111"/>
      <c r="GZ104" s="111"/>
      <c r="HA104" s="111"/>
      <c r="HB104" s="111"/>
      <c r="HC104" s="111"/>
      <c r="HD104" s="111"/>
      <c r="HE104" s="111"/>
      <c r="HF104" s="111"/>
      <c r="HG104" s="111"/>
      <c r="HH104" s="111"/>
      <c r="HI104" s="111"/>
      <c r="HJ104" s="111"/>
      <c r="HK104" s="111"/>
      <c r="HL104" s="111"/>
      <c r="HM104" s="111"/>
      <c r="HN104" s="111"/>
      <c r="HO104" s="111"/>
      <c r="HP104" s="111"/>
      <c r="HQ104" s="111"/>
      <c r="HR104" s="111"/>
      <c r="HS104" s="111"/>
      <c r="HT104" s="111"/>
      <c r="HU104" s="111"/>
      <c r="HV104" s="111"/>
      <c r="HW104" s="111"/>
      <c r="HX104" s="111"/>
      <c r="HY104" s="111"/>
      <c r="HZ104" s="111"/>
      <c r="IA104" s="111"/>
      <c r="IB104" s="111"/>
      <c r="IC104" s="111"/>
      <c r="ID104" s="111"/>
      <c r="IE104" s="111"/>
      <c r="IF104" s="111"/>
      <c r="IG104" s="111"/>
      <c r="IH104" s="111"/>
      <c r="II104" s="111"/>
      <c r="IJ104" s="111"/>
    </row>
    <row r="105" spans="1:244" s="115" customFormat="1" ht="24" hidden="1">
      <c r="A105" s="570"/>
      <c r="B105" s="138" t="s">
        <v>94</v>
      </c>
      <c r="C105" s="571"/>
      <c r="D105" s="572"/>
      <c r="E105" s="666"/>
      <c r="F105" s="668">
        <f>+F104*1</f>
        <v>0</v>
      </c>
      <c r="G105" s="657"/>
      <c r="H105" s="669"/>
      <c r="I105" s="669"/>
      <c r="J105" s="669"/>
      <c r="K105" s="668">
        <f>+K104*1</f>
        <v>0</v>
      </c>
      <c r="L105" s="657"/>
      <c r="M105" s="657"/>
      <c r="N105" s="657"/>
      <c r="O105" s="657"/>
      <c r="P105" s="657"/>
      <c r="Q105" s="669"/>
      <c r="R105" s="669"/>
      <c r="S105" s="669"/>
      <c r="T105" s="668">
        <f>+T104*1</f>
        <v>0</v>
      </c>
      <c r="U105" s="642"/>
      <c r="V105" s="669"/>
      <c r="W105" s="669"/>
      <c r="X105" s="669"/>
      <c r="Y105" s="668">
        <f>+Y104*1</f>
        <v>0</v>
      </c>
      <c r="Z105" s="657"/>
      <c r="AA105" s="669"/>
      <c r="AB105" s="669"/>
      <c r="AC105" s="669"/>
      <c r="AD105" s="668">
        <f>+AD104*1</f>
        <v>0</v>
      </c>
      <c r="AE105" s="657"/>
      <c r="AF105" s="669"/>
      <c r="AG105" s="669"/>
      <c r="AH105" s="669"/>
      <c r="AI105" s="668">
        <f>+AI104*1</f>
        <v>0</v>
      </c>
      <c r="AJ105" s="657"/>
      <c r="AK105" s="669"/>
      <c r="AL105" s="669"/>
      <c r="AM105" s="669"/>
      <c r="AN105" s="668">
        <f>+AN104*1</f>
        <v>0</v>
      </c>
      <c r="AO105" s="657"/>
      <c r="AP105" s="669"/>
      <c r="AQ105" s="669"/>
      <c r="AR105" s="669"/>
      <c r="AS105" s="668">
        <f>+AS104*1</f>
        <v>0</v>
      </c>
      <c r="AT105" s="657"/>
      <c r="AU105" s="669"/>
      <c r="AV105" s="669"/>
      <c r="AW105" s="669"/>
      <c r="AX105" s="668">
        <f>+AX104*1</f>
        <v>0</v>
      </c>
      <c r="AY105" s="657"/>
      <c r="AZ105" s="669"/>
      <c r="BA105" s="669"/>
      <c r="BB105" s="669"/>
      <c r="BC105" s="668">
        <f>+BC104*1</f>
        <v>0</v>
      </c>
      <c r="BD105" s="657"/>
      <c r="BE105" s="669"/>
      <c r="BF105" s="669"/>
      <c r="BG105" s="669"/>
      <c r="BH105" s="668">
        <f>+BH104*1</f>
        <v>0</v>
      </c>
      <c r="BI105" s="657"/>
      <c r="BJ105" s="669"/>
      <c r="BK105" s="669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1"/>
      <c r="CL105" s="111"/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1"/>
      <c r="DE105" s="111"/>
      <c r="DF105" s="111"/>
      <c r="DG105" s="111"/>
      <c r="DH105" s="111"/>
      <c r="DI105" s="111"/>
      <c r="DJ105" s="111"/>
      <c r="DK105" s="111"/>
      <c r="DL105" s="111"/>
      <c r="DM105" s="111"/>
      <c r="DN105" s="111"/>
      <c r="DO105" s="111"/>
      <c r="DP105" s="111"/>
      <c r="DQ105" s="111"/>
      <c r="DR105" s="111"/>
      <c r="DS105" s="111"/>
      <c r="DT105" s="111"/>
      <c r="DU105" s="111"/>
      <c r="DV105" s="111"/>
      <c r="DW105" s="111"/>
      <c r="DX105" s="111"/>
      <c r="DY105" s="111"/>
      <c r="DZ105" s="111"/>
      <c r="EA105" s="111"/>
      <c r="EB105" s="111"/>
      <c r="EC105" s="111"/>
      <c r="ED105" s="111"/>
      <c r="EE105" s="111"/>
      <c r="EF105" s="111"/>
      <c r="EG105" s="111"/>
      <c r="EH105" s="111"/>
      <c r="EI105" s="111"/>
      <c r="EJ105" s="111"/>
      <c r="EK105" s="111"/>
      <c r="EL105" s="111"/>
      <c r="EM105" s="111"/>
      <c r="EN105" s="111"/>
      <c r="EO105" s="111"/>
      <c r="EP105" s="111"/>
      <c r="EQ105" s="111"/>
      <c r="ER105" s="111"/>
      <c r="ES105" s="111"/>
      <c r="ET105" s="111"/>
      <c r="EU105" s="111"/>
      <c r="EV105" s="111"/>
      <c r="EW105" s="111"/>
      <c r="EX105" s="111"/>
      <c r="EY105" s="111"/>
      <c r="EZ105" s="111"/>
      <c r="FA105" s="111"/>
      <c r="FB105" s="111"/>
      <c r="FC105" s="111"/>
      <c r="FD105" s="111"/>
      <c r="FE105" s="111"/>
      <c r="FF105" s="111"/>
      <c r="FG105" s="111"/>
      <c r="FH105" s="111"/>
      <c r="FI105" s="111"/>
      <c r="FJ105" s="111"/>
      <c r="FK105" s="111"/>
      <c r="FL105" s="111"/>
      <c r="FM105" s="111"/>
      <c r="FN105" s="111"/>
      <c r="FO105" s="111"/>
      <c r="FP105" s="111"/>
      <c r="FQ105" s="111"/>
      <c r="FR105" s="111"/>
      <c r="FS105" s="111"/>
      <c r="FT105" s="111"/>
      <c r="FU105" s="111"/>
      <c r="FV105" s="111"/>
      <c r="FW105" s="111"/>
      <c r="FX105" s="111"/>
      <c r="FY105" s="111"/>
      <c r="FZ105" s="111"/>
      <c r="GA105" s="111"/>
      <c r="GB105" s="111"/>
      <c r="GC105" s="111"/>
      <c r="GD105" s="111"/>
      <c r="GE105" s="111"/>
      <c r="GF105" s="111"/>
      <c r="GG105" s="111"/>
      <c r="GH105" s="111"/>
      <c r="GI105" s="111"/>
      <c r="GJ105" s="111"/>
      <c r="GK105" s="111"/>
      <c r="GL105" s="111"/>
      <c r="GM105" s="111"/>
      <c r="GN105" s="111"/>
      <c r="GO105" s="111"/>
      <c r="GP105" s="111"/>
      <c r="GQ105" s="111"/>
      <c r="GR105" s="111"/>
      <c r="GS105" s="111"/>
      <c r="GT105" s="111"/>
      <c r="GU105" s="111"/>
      <c r="GV105" s="111"/>
      <c r="GW105" s="111"/>
      <c r="GX105" s="111"/>
      <c r="GY105" s="111"/>
      <c r="GZ105" s="111"/>
      <c r="HA105" s="111"/>
      <c r="HB105" s="111"/>
      <c r="HC105" s="111"/>
      <c r="HD105" s="111"/>
      <c r="HE105" s="111"/>
      <c r="HF105" s="111"/>
      <c r="HG105" s="111"/>
      <c r="HH105" s="111"/>
      <c r="HI105" s="111"/>
      <c r="HJ105" s="111"/>
      <c r="HK105" s="111"/>
      <c r="HL105" s="111"/>
      <c r="HM105" s="111"/>
      <c r="HN105" s="111"/>
      <c r="HO105" s="111"/>
      <c r="HP105" s="111"/>
      <c r="HQ105" s="111"/>
      <c r="HR105" s="111"/>
      <c r="HS105" s="111"/>
      <c r="HT105" s="111"/>
      <c r="HU105" s="111"/>
      <c r="HV105" s="111"/>
      <c r="HW105" s="111"/>
      <c r="HX105" s="111"/>
      <c r="HY105" s="111"/>
      <c r="HZ105" s="111"/>
      <c r="IA105" s="111"/>
      <c r="IB105" s="111"/>
      <c r="IC105" s="111"/>
      <c r="ID105" s="111"/>
      <c r="IE105" s="111"/>
      <c r="IF105" s="111"/>
      <c r="IG105" s="111"/>
      <c r="IH105" s="111"/>
      <c r="II105" s="111"/>
      <c r="IJ105" s="111"/>
    </row>
    <row r="106" spans="1:244" s="115" customFormat="1" ht="43.5">
      <c r="A106" s="570"/>
      <c r="B106" s="545" t="s">
        <v>101</v>
      </c>
      <c r="C106" s="571"/>
      <c r="D106" s="507" t="s">
        <v>181</v>
      </c>
      <c r="E106" s="646"/>
      <c r="F106" s="664">
        <v>0</v>
      </c>
      <c r="G106" s="576"/>
      <c r="H106" s="585"/>
      <c r="I106" s="585"/>
      <c r="J106" s="585"/>
      <c r="K106" s="664"/>
      <c r="L106" s="576"/>
      <c r="M106" s="576"/>
      <c r="N106" s="576"/>
      <c r="O106" s="576"/>
      <c r="P106" s="576"/>
      <c r="Q106" s="585"/>
      <c r="R106" s="585"/>
      <c r="S106" s="585"/>
      <c r="T106" s="664"/>
      <c r="U106" s="586"/>
      <c r="V106" s="585"/>
      <c r="W106" s="585"/>
      <c r="X106" s="585"/>
      <c r="Y106" s="664"/>
      <c r="Z106" s="576"/>
      <c r="AA106" s="585"/>
      <c r="AB106" s="585"/>
      <c r="AC106" s="585"/>
      <c r="AD106" s="664"/>
      <c r="AE106" s="576"/>
      <c r="AF106" s="585"/>
      <c r="AG106" s="585"/>
      <c r="AH106" s="585"/>
      <c r="AI106" s="664">
        <v>0</v>
      </c>
      <c r="AJ106" s="576"/>
      <c r="AK106" s="585"/>
      <c r="AL106" s="585"/>
      <c r="AM106" s="585"/>
      <c r="AN106" s="664">
        <v>0</v>
      </c>
      <c r="AO106" s="576"/>
      <c r="AP106" s="585"/>
      <c r="AQ106" s="585"/>
      <c r="AR106" s="585"/>
      <c r="AS106" s="664"/>
      <c r="AT106" s="576"/>
      <c r="AU106" s="585"/>
      <c r="AV106" s="585"/>
      <c r="AW106" s="585"/>
      <c r="AX106" s="664">
        <v>0</v>
      </c>
      <c r="AY106" s="576"/>
      <c r="AZ106" s="585"/>
      <c r="BA106" s="585"/>
      <c r="BB106" s="585"/>
      <c r="BC106" s="664">
        <v>1</v>
      </c>
      <c r="BD106" s="576"/>
      <c r="BE106" s="585"/>
      <c r="BF106" s="585"/>
      <c r="BG106" s="585"/>
      <c r="BH106" s="664">
        <v>4</v>
      </c>
      <c r="BI106" s="576"/>
      <c r="BJ106" s="585"/>
      <c r="BK106" s="585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  <c r="CA106" s="111"/>
      <c r="CB106" s="111"/>
      <c r="CC106" s="111"/>
      <c r="CD106" s="111"/>
      <c r="CE106" s="111"/>
      <c r="CF106" s="111"/>
      <c r="CG106" s="111"/>
      <c r="CH106" s="111"/>
      <c r="CI106" s="111"/>
      <c r="CJ106" s="111"/>
      <c r="CK106" s="111"/>
      <c r="CL106" s="111"/>
      <c r="CM106" s="111"/>
      <c r="CN106" s="111"/>
      <c r="CO106" s="111"/>
      <c r="CP106" s="111"/>
      <c r="CQ106" s="111"/>
      <c r="CR106" s="111"/>
      <c r="CS106" s="111"/>
      <c r="CT106" s="111"/>
      <c r="CU106" s="111"/>
      <c r="CV106" s="111"/>
      <c r="CW106" s="111"/>
      <c r="CX106" s="111"/>
      <c r="CY106" s="111"/>
      <c r="CZ106" s="111"/>
      <c r="DA106" s="111"/>
      <c r="DB106" s="111"/>
      <c r="DC106" s="111"/>
      <c r="DD106" s="111"/>
      <c r="DE106" s="111"/>
      <c r="DF106" s="111"/>
      <c r="DG106" s="111"/>
      <c r="DH106" s="111"/>
      <c r="DI106" s="111"/>
      <c r="DJ106" s="111"/>
      <c r="DK106" s="111"/>
      <c r="DL106" s="111"/>
      <c r="DM106" s="111"/>
      <c r="DN106" s="111"/>
      <c r="DO106" s="111"/>
      <c r="DP106" s="111"/>
      <c r="DQ106" s="111"/>
      <c r="DR106" s="111"/>
      <c r="DS106" s="111"/>
      <c r="DT106" s="111"/>
      <c r="DU106" s="111"/>
      <c r="DV106" s="111"/>
      <c r="DW106" s="111"/>
      <c r="DX106" s="111"/>
      <c r="DY106" s="111"/>
      <c r="DZ106" s="111"/>
      <c r="EA106" s="111"/>
      <c r="EB106" s="111"/>
      <c r="EC106" s="111"/>
      <c r="ED106" s="111"/>
      <c r="EE106" s="111"/>
      <c r="EF106" s="111"/>
      <c r="EG106" s="111"/>
      <c r="EH106" s="111"/>
      <c r="EI106" s="111"/>
      <c r="EJ106" s="111"/>
      <c r="EK106" s="111"/>
      <c r="EL106" s="111"/>
      <c r="EM106" s="111"/>
      <c r="EN106" s="111"/>
      <c r="EO106" s="111"/>
      <c r="EP106" s="111"/>
      <c r="EQ106" s="111"/>
      <c r="ER106" s="111"/>
      <c r="ES106" s="111"/>
      <c r="ET106" s="111"/>
      <c r="EU106" s="111"/>
      <c r="EV106" s="111"/>
      <c r="EW106" s="111"/>
      <c r="EX106" s="111"/>
      <c r="EY106" s="111"/>
      <c r="EZ106" s="111"/>
      <c r="FA106" s="111"/>
      <c r="FB106" s="111"/>
      <c r="FC106" s="111"/>
      <c r="FD106" s="111"/>
      <c r="FE106" s="111"/>
      <c r="FF106" s="111"/>
      <c r="FG106" s="111"/>
      <c r="FH106" s="111"/>
      <c r="FI106" s="111"/>
      <c r="FJ106" s="111"/>
      <c r="FK106" s="111"/>
      <c r="FL106" s="111"/>
      <c r="FM106" s="111"/>
      <c r="FN106" s="111"/>
      <c r="FO106" s="111"/>
      <c r="FP106" s="111"/>
      <c r="FQ106" s="111"/>
      <c r="FR106" s="111"/>
      <c r="FS106" s="111"/>
      <c r="FT106" s="111"/>
      <c r="FU106" s="111"/>
      <c r="FV106" s="111"/>
      <c r="FW106" s="111"/>
      <c r="FX106" s="111"/>
      <c r="FY106" s="111"/>
      <c r="FZ106" s="111"/>
      <c r="GA106" s="111"/>
      <c r="GB106" s="111"/>
      <c r="GC106" s="111"/>
      <c r="GD106" s="111"/>
      <c r="GE106" s="111"/>
      <c r="GF106" s="111"/>
      <c r="GG106" s="111"/>
      <c r="GH106" s="111"/>
      <c r="GI106" s="111"/>
      <c r="GJ106" s="111"/>
      <c r="GK106" s="111"/>
      <c r="GL106" s="111"/>
      <c r="GM106" s="111"/>
      <c r="GN106" s="111"/>
      <c r="GO106" s="111"/>
      <c r="GP106" s="111"/>
      <c r="GQ106" s="111"/>
      <c r="GR106" s="111"/>
      <c r="GS106" s="111"/>
      <c r="GT106" s="111"/>
      <c r="GU106" s="111"/>
      <c r="GV106" s="111"/>
      <c r="GW106" s="111"/>
      <c r="GX106" s="111"/>
      <c r="GY106" s="111"/>
      <c r="GZ106" s="111"/>
      <c r="HA106" s="111"/>
      <c r="HB106" s="111"/>
      <c r="HC106" s="111"/>
      <c r="HD106" s="111"/>
      <c r="HE106" s="111"/>
      <c r="HF106" s="111"/>
      <c r="HG106" s="111"/>
      <c r="HH106" s="111"/>
      <c r="HI106" s="111"/>
      <c r="HJ106" s="111"/>
      <c r="HK106" s="111"/>
      <c r="HL106" s="111"/>
      <c r="HM106" s="111"/>
      <c r="HN106" s="111"/>
      <c r="HO106" s="111"/>
      <c r="HP106" s="111"/>
      <c r="HQ106" s="111"/>
      <c r="HR106" s="111"/>
      <c r="HS106" s="111"/>
      <c r="HT106" s="111"/>
      <c r="HU106" s="111"/>
      <c r="HV106" s="111"/>
      <c r="HW106" s="111"/>
      <c r="HX106" s="111"/>
      <c r="HY106" s="111"/>
      <c r="HZ106" s="111"/>
      <c r="IA106" s="111"/>
      <c r="IB106" s="111"/>
      <c r="IC106" s="111"/>
      <c r="ID106" s="111"/>
      <c r="IE106" s="111"/>
      <c r="IF106" s="111"/>
      <c r="IG106" s="111"/>
      <c r="IH106" s="111"/>
      <c r="II106" s="111"/>
      <c r="IJ106" s="111"/>
    </row>
    <row r="107" spans="1:244" s="115" customFormat="1" ht="24" hidden="1">
      <c r="A107" s="570"/>
      <c r="B107" s="138" t="s">
        <v>94</v>
      </c>
      <c r="C107" s="571"/>
      <c r="D107" s="572"/>
      <c r="E107" s="666"/>
      <c r="F107" s="667">
        <f>+F106*1</f>
        <v>0</v>
      </c>
      <c r="G107" s="587"/>
      <c r="H107" s="583"/>
      <c r="I107" s="583"/>
      <c r="J107" s="583"/>
      <c r="K107" s="667">
        <f>+K106*1</f>
        <v>0</v>
      </c>
      <c r="L107" s="587"/>
      <c r="M107" s="587"/>
      <c r="N107" s="587"/>
      <c r="O107" s="587"/>
      <c r="P107" s="587"/>
      <c r="Q107" s="583"/>
      <c r="R107" s="583"/>
      <c r="S107" s="583"/>
      <c r="T107" s="667">
        <f>+T106*1</f>
        <v>0</v>
      </c>
      <c r="U107" s="588"/>
      <c r="V107" s="583"/>
      <c r="W107" s="583"/>
      <c r="X107" s="583"/>
      <c r="Y107" s="667">
        <f>+Y106*1</f>
        <v>0</v>
      </c>
      <c r="Z107" s="587"/>
      <c r="AA107" s="583"/>
      <c r="AB107" s="583"/>
      <c r="AC107" s="583"/>
      <c r="AD107" s="667">
        <f>+AD106*1</f>
        <v>0</v>
      </c>
      <c r="AE107" s="587"/>
      <c r="AF107" s="583"/>
      <c r="AG107" s="583"/>
      <c r="AH107" s="583"/>
      <c r="AI107" s="667">
        <f>+AI106*1</f>
        <v>0</v>
      </c>
      <c r="AJ107" s="587"/>
      <c r="AK107" s="583"/>
      <c r="AL107" s="583"/>
      <c r="AM107" s="583"/>
      <c r="AN107" s="667">
        <f>+AN106*1</f>
        <v>0</v>
      </c>
      <c r="AO107" s="587"/>
      <c r="AP107" s="583"/>
      <c r="AQ107" s="583"/>
      <c r="AR107" s="583"/>
      <c r="AS107" s="667">
        <f>+AS106*1</f>
        <v>0</v>
      </c>
      <c r="AT107" s="587"/>
      <c r="AU107" s="583"/>
      <c r="AV107" s="583"/>
      <c r="AW107" s="583"/>
      <c r="AX107" s="667">
        <f>+AX106*1</f>
        <v>0</v>
      </c>
      <c r="AY107" s="587"/>
      <c r="AZ107" s="583"/>
      <c r="BA107" s="583"/>
      <c r="BB107" s="583"/>
      <c r="BC107" s="667">
        <f>+BC106*1</f>
        <v>1</v>
      </c>
      <c r="BD107" s="587"/>
      <c r="BE107" s="583"/>
      <c r="BF107" s="583"/>
      <c r="BG107" s="583"/>
      <c r="BH107" s="667">
        <f>+BH106*1</f>
        <v>4</v>
      </c>
      <c r="BI107" s="587"/>
      <c r="BJ107" s="583"/>
      <c r="BK107" s="583"/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111"/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111"/>
      <c r="CY107" s="111"/>
      <c r="CZ107" s="111"/>
      <c r="DA107" s="111"/>
      <c r="DB107" s="111"/>
      <c r="DC107" s="111"/>
      <c r="DD107" s="111"/>
      <c r="DE107" s="111"/>
      <c r="DF107" s="111"/>
      <c r="DG107" s="111"/>
      <c r="DH107" s="111"/>
      <c r="DI107" s="111"/>
      <c r="DJ107" s="111"/>
      <c r="DK107" s="111"/>
      <c r="DL107" s="111"/>
      <c r="DM107" s="111"/>
      <c r="DN107" s="111"/>
      <c r="DO107" s="111"/>
      <c r="DP107" s="111"/>
      <c r="DQ107" s="111"/>
      <c r="DR107" s="111"/>
      <c r="DS107" s="111"/>
      <c r="DT107" s="111"/>
      <c r="DU107" s="111"/>
      <c r="DV107" s="111"/>
      <c r="DW107" s="111"/>
      <c r="DX107" s="111"/>
      <c r="DY107" s="111"/>
      <c r="DZ107" s="111"/>
      <c r="EA107" s="111"/>
      <c r="EB107" s="111"/>
      <c r="EC107" s="111"/>
      <c r="ED107" s="111"/>
      <c r="EE107" s="111"/>
      <c r="EF107" s="111"/>
      <c r="EG107" s="111"/>
      <c r="EH107" s="111"/>
      <c r="EI107" s="111"/>
      <c r="EJ107" s="111"/>
      <c r="EK107" s="111"/>
      <c r="EL107" s="111"/>
      <c r="EM107" s="111"/>
      <c r="EN107" s="111"/>
      <c r="EO107" s="111"/>
      <c r="EP107" s="111"/>
      <c r="EQ107" s="111"/>
      <c r="ER107" s="111"/>
      <c r="ES107" s="111"/>
      <c r="ET107" s="111"/>
      <c r="EU107" s="111"/>
      <c r="EV107" s="111"/>
      <c r="EW107" s="111"/>
      <c r="EX107" s="111"/>
      <c r="EY107" s="111"/>
      <c r="EZ107" s="111"/>
      <c r="FA107" s="111"/>
      <c r="FB107" s="111"/>
      <c r="FC107" s="111"/>
      <c r="FD107" s="111"/>
      <c r="FE107" s="111"/>
      <c r="FF107" s="111"/>
      <c r="FG107" s="111"/>
      <c r="FH107" s="111"/>
      <c r="FI107" s="111"/>
      <c r="FJ107" s="111"/>
      <c r="FK107" s="111"/>
      <c r="FL107" s="111"/>
      <c r="FM107" s="111"/>
      <c r="FN107" s="111"/>
      <c r="FO107" s="111"/>
      <c r="FP107" s="111"/>
      <c r="FQ107" s="111"/>
      <c r="FR107" s="111"/>
      <c r="FS107" s="111"/>
      <c r="FT107" s="111"/>
      <c r="FU107" s="111"/>
      <c r="FV107" s="111"/>
      <c r="FW107" s="111"/>
      <c r="FX107" s="111"/>
      <c r="FY107" s="111"/>
      <c r="FZ107" s="111"/>
      <c r="GA107" s="111"/>
      <c r="GB107" s="111"/>
      <c r="GC107" s="111"/>
      <c r="GD107" s="111"/>
      <c r="GE107" s="111"/>
      <c r="GF107" s="111"/>
      <c r="GG107" s="111"/>
      <c r="GH107" s="111"/>
      <c r="GI107" s="111"/>
      <c r="GJ107" s="111"/>
      <c r="GK107" s="111"/>
      <c r="GL107" s="111"/>
      <c r="GM107" s="111"/>
      <c r="GN107" s="111"/>
      <c r="GO107" s="111"/>
      <c r="GP107" s="111"/>
      <c r="GQ107" s="111"/>
      <c r="GR107" s="111"/>
      <c r="GS107" s="111"/>
      <c r="GT107" s="111"/>
      <c r="GU107" s="111"/>
      <c r="GV107" s="111"/>
      <c r="GW107" s="111"/>
      <c r="GX107" s="111"/>
      <c r="GY107" s="111"/>
      <c r="GZ107" s="111"/>
      <c r="HA107" s="111"/>
      <c r="HB107" s="111"/>
      <c r="HC107" s="111"/>
      <c r="HD107" s="111"/>
      <c r="HE107" s="111"/>
      <c r="HF107" s="111"/>
      <c r="HG107" s="111"/>
      <c r="HH107" s="111"/>
      <c r="HI107" s="111"/>
      <c r="HJ107" s="111"/>
      <c r="HK107" s="111"/>
      <c r="HL107" s="111"/>
      <c r="HM107" s="111"/>
      <c r="HN107" s="111"/>
      <c r="HO107" s="111"/>
      <c r="HP107" s="111"/>
      <c r="HQ107" s="111"/>
      <c r="HR107" s="111"/>
      <c r="HS107" s="111"/>
      <c r="HT107" s="111"/>
      <c r="HU107" s="111"/>
      <c r="HV107" s="111"/>
      <c r="HW107" s="111"/>
      <c r="HX107" s="111"/>
      <c r="HY107" s="111"/>
      <c r="HZ107" s="111"/>
      <c r="IA107" s="111"/>
      <c r="IB107" s="111"/>
      <c r="IC107" s="111"/>
      <c r="ID107" s="111"/>
      <c r="IE107" s="111"/>
      <c r="IF107" s="111"/>
      <c r="IG107" s="111"/>
      <c r="IH107" s="111"/>
      <c r="II107" s="111"/>
      <c r="IJ107" s="111"/>
    </row>
    <row r="108" spans="1:244" s="115" customFormat="1" ht="43.5">
      <c r="A108" s="570"/>
      <c r="B108" s="545" t="s">
        <v>102</v>
      </c>
      <c r="C108" s="571"/>
      <c r="D108" s="507" t="s">
        <v>181</v>
      </c>
      <c r="E108" s="646"/>
      <c r="F108" s="664">
        <v>0</v>
      </c>
      <c r="G108" s="576"/>
      <c r="H108" s="585"/>
      <c r="I108" s="585"/>
      <c r="J108" s="585"/>
      <c r="K108" s="664"/>
      <c r="L108" s="576"/>
      <c r="M108" s="576"/>
      <c r="N108" s="576"/>
      <c r="O108" s="576"/>
      <c r="P108" s="576"/>
      <c r="Q108" s="585"/>
      <c r="R108" s="585"/>
      <c r="S108" s="585"/>
      <c r="T108" s="664"/>
      <c r="U108" s="586"/>
      <c r="V108" s="585"/>
      <c r="W108" s="585"/>
      <c r="X108" s="585"/>
      <c r="Y108" s="664"/>
      <c r="Z108" s="576"/>
      <c r="AA108" s="585"/>
      <c r="AB108" s="585"/>
      <c r="AC108" s="585"/>
      <c r="AD108" s="664"/>
      <c r="AE108" s="576"/>
      <c r="AF108" s="585"/>
      <c r="AG108" s="585"/>
      <c r="AH108" s="585"/>
      <c r="AI108" s="664">
        <v>0</v>
      </c>
      <c r="AJ108" s="576"/>
      <c r="AK108" s="585"/>
      <c r="AL108" s="585"/>
      <c r="AM108" s="585"/>
      <c r="AN108" s="664">
        <v>0</v>
      </c>
      <c r="AO108" s="576"/>
      <c r="AP108" s="585"/>
      <c r="AQ108" s="585"/>
      <c r="AR108" s="585"/>
      <c r="AS108" s="664"/>
      <c r="AT108" s="576"/>
      <c r="AU108" s="585"/>
      <c r="AV108" s="585"/>
      <c r="AW108" s="585"/>
      <c r="AX108" s="664">
        <v>0</v>
      </c>
      <c r="AY108" s="576"/>
      <c r="AZ108" s="585"/>
      <c r="BA108" s="585"/>
      <c r="BB108" s="585"/>
      <c r="BC108" s="664">
        <v>0</v>
      </c>
      <c r="BD108" s="576"/>
      <c r="BE108" s="585"/>
      <c r="BF108" s="585"/>
      <c r="BG108" s="585"/>
      <c r="BH108" s="664">
        <v>0</v>
      </c>
      <c r="BI108" s="576"/>
      <c r="BJ108" s="585"/>
      <c r="BK108" s="585"/>
      <c r="BL108" s="111"/>
      <c r="BM108" s="111"/>
      <c r="BN108" s="111"/>
      <c r="BO108" s="111"/>
      <c r="BP108" s="111"/>
      <c r="BQ108" s="111"/>
      <c r="BR108" s="111"/>
      <c r="BS108" s="111"/>
      <c r="BT108" s="111"/>
      <c r="BU108" s="111"/>
      <c r="BV108" s="111"/>
      <c r="BW108" s="111"/>
      <c r="BX108" s="111"/>
      <c r="BY108" s="111"/>
      <c r="BZ108" s="111"/>
      <c r="CA108" s="111"/>
      <c r="CB108" s="111"/>
      <c r="CC108" s="111"/>
      <c r="CD108" s="111"/>
      <c r="CE108" s="111"/>
      <c r="CF108" s="111"/>
      <c r="CG108" s="111"/>
      <c r="CH108" s="111"/>
      <c r="CI108" s="111"/>
      <c r="CJ108" s="111"/>
      <c r="CK108" s="111"/>
      <c r="CL108" s="111"/>
      <c r="CM108" s="111"/>
      <c r="CN108" s="111"/>
      <c r="CO108" s="111"/>
      <c r="CP108" s="111"/>
      <c r="CQ108" s="111"/>
      <c r="CR108" s="111"/>
      <c r="CS108" s="111"/>
      <c r="CT108" s="111"/>
      <c r="CU108" s="111"/>
      <c r="CV108" s="111"/>
      <c r="CW108" s="111"/>
      <c r="CX108" s="111"/>
      <c r="CY108" s="111"/>
      <c r="CZ108" s="111"/>
      <c r="DA108" s="111"/>
      <c r="DB108" s="111"/>
      <c r="DC108" s="111"/>
      <c r="DD108" s="111"/>
      <c r="DE108" s="111"/>
      <c r="DF108" s="111"/>
      <c r="DG108" s="111"/>
      <c r="DH108" s="111"/>
      <c r="DI108" s="111"/>
      <c r="DJ108" s="111"/>
      <c r="DK108" s="111"/>
      <c r="DL108" s="111"/>
      <c r="DM108" s="111"/>
      <c r="DN108" s="111"/>
      <c r="DO108" s="111"/>
      <c r="DP108" s="111"/>
      <c r="DQ108" s="111"/>
      <c r="DR108" s="111"/>
      <c r="DS108" s="111"/>
      <c r="DT108" s="111"/>
      <c r="DU108" s="111"/>
      <c r="DV108" s="111"/>
      <c r="DW108" s="111"/>
      <c r="DX108" s="111"/>
      <c r="DY108" s="111"/>
      <c r="DZ108" s="111"/>
      <c r="EA108" s="111"/>
      <c r="EB108" s="111"/>
      <c r="EC108" s="111"/>
      <c r="ED108" s="111"/>
      <c r="EE108" s="111"/>
      <c r="EF108" s="111"/>
      <c r="EG108" s="111"/>
      <c r="EH108" s="111"/>
      <c r="EI108" s="111"/>
      <c r="EJ108" s="111"/>
      <c r="EK108" s="111"/>
      <c r="EL108" s="111"/>
      <c r="EM108" s="111"/>
      <c r="EN108" s="111"/>
      <c r="EO108" s="111"/>
      <c r="EP108" s="111"/>
      <c r="EQ108" s="111"/>
      <c r="ER108" s="111"/>
      <c r="ES108" s="111"/>
      <c r="ET108" s="111"/>
      <c r="EU108" s="111"/>
      <c r="EV108" s="111"/>
      <c r="EW108" s="111"/>
      <c r="EX108" s="111"/>
      <c r="EY108" s="111"/>
      <c r="EZ108" s="111"/>
      <c r="FA108" s="111"/>
      <c r="FB108" s="111"/>
      <c r="FC108" s="111"/>
      <c r="FD108" s="111"/>
      <c r="FE108" s="111"/>
      <c r="FF108" s="111"/>
      <c r="FG108" s="111"/>
      <c r="FH108" s="111"/>
      <c r="FI108" s="111"/>
      <c r="FJ108" s="111"/>
      <c r="FK108" s="111"/>
      <c r="FL108" s="111"/>
      <c r="FM108" s="111"/>
      <c r="FN108" s="111"/>
      <c r="FO108" s="111"/>
      <c r="FP108" s="111"/>
      <c r="FQ108" s="111"/>
      <c r="FR108" s="111"/>
      <c r="FS108" s="111"/>
      <c r="FT108" s="111"/>
      <c r="FU108" s="111"/>
      <c r="FV108" s="111"/>
      <c r="FW108" s="111"/>
      <c r="FX108" s="111"/>
      <c r="FY108" s="111"/>
      <c r="FZ108" s="111"/>
      <c r="GA108" s="111"/>
      <c r="GB108" s="111"/>
      <c r="GC108" s="111"/>
      <c r="GD108" s="111"/>
      <c r="GE108" s="111"/>
      <c r="GF108" s="111"/>
      <c r="GG108" s="111"/>
      <c r="GH108" s="111"/>
      <c r="GI108" s="111"/>
      <c r="GJ108" s="111"/>
      <c r="GK108" s="111"/>
      <c r="GL108" s="111"/>
      <c r="GM108" s="111"/>
      <c r="GN108" s="111"/>
      <c r="GO108" s="111"/>
      <c r="GP108" s="111"/>
      <c r="GQ108" s="111"/>
      <c r="GR108" s="111"/>
      <c r="GS108" s="111"/>
      <c r="GT108" s="111"/>
      <c r="GU108" s="111"/>
      <c r="GV108" s="111"/>
      <c r="GW108" s="111"/>
      <c r="GX108" s="111"/>
      <c r="GY108" s="111"/>
      <c r="GZ108" s="111"/>
      <c r="HA108" s="111"/>
      <c r="HB108" s="111"/>
      <c r="HC108" s="111"/>
      <c r="HD108" s="111"/>
      <c r="HE108" s="111"/>
      <c r="HF108" s="111"/>
      <c r="HG108" s="111"/>
      <c r="HH108" s="111"/>
      <c r="HI108" s="111"/>
      <c r="HJ108" s="111"/>
      <c r="HK108" s="111"/>
      <c r="HL108" s="111"/>
      <c r="HM108" s="111"/>
      <c r="HN108" s="111"/>
      <c r="HO108" s="111"/>
      <c r="HP108" s="111"/>
      <c r="HQ108" s="111"/>
      <c r="HR108" s="111"/>
      <c r="HS108" s="111"/>
      <c r="HT108" s="111"/>
      <c r="HU108" s="111"/>
      <c r="HV108" s="111"/>
      <c r="HW108" s="111"/>
      <c r="HX108" s="111"/>
      <c r="HY108" s="111"/>
      <c r="HZ108" s="111"/>
      <c r="IA108" s="111"/>
      <c r="IB108" s="111"/>
      <c r="IC108" s="111"/>
      <c r="ID108" s="111"/>
      <c r="IE108" s="111"/>
      <c r="IF108" s="111"/>
      <c r="IG108" s="111"/>
      <c r="IH108" s="111"/>
      <c r="II108" s="111"/>
      <c r="IJ108" s="111"/>
    </row>
    <row r="109" spans="1:244" s="115" customFormat="1" ht="24" hidden="1">
      <c r="A109" s="570"/>
      <c r="B109" s="138" t="s">
        <v>94</v>
      </c>
      <c r="C109" s="571"/>
      <c r="D109" s="572"/>
      <c r="E109" s="666"/>
      <c r="F109" s="667">
        <f>+F108*1</f>
        <v>0</v>
      </c>
      <c r="G109" s="587"/>
      <c r="H109" s="583"/>
      <c r="I109" s="583"/>
      <c r="J109" s="583"/>
      <c r="K109" s="667">
        <f>+K108*1</f>
        <v>0</v>
      </c>
      <c r="L109" s="587"/>
      <c r="M109" s="587"/>
      <c r="N109" s="587"/>
      <c r="O109" s="587"/>
      <c r="P109" s="587"/>
      <c r="Q109" s="583"/>
      <c r="R109" s="583"/>
      <c r="S109" s="583"/>
      <c r="T109" s="667">
        <f>+T108*1</f>
        <v>0</v>
      </c>
      <c r="U109" s="588"/>
      <c r="V109" s="583"/>
      <c r="W109" s="583"/>
      <c r="X109" s="583"/>
      <c r="Y109" s="667">
        <f>+Y108*1</f>
        <v>0</v>
      </c>
      <c r="Z109" s="587"/>
      <c r="AA109" s="583"/>
      <c r="AB109" s="583"/>
      <c r="AC109" s="583"/>
      <c r="AD109" s="667">
        <f>+AD108*1</f>
        <v>0</v>
      </c>
      <c r="AE109" s="587"/>
      <c r="AF109" s="583"/>
      <c r="AG109" s="583"/>
      <c r="AH109" s="583"/>
      <c r="AI109" s="667">
        <f>+AI108*1</f>
        <v>0</v>
      </c>
      <c r="AJ109" s="587"/>
      <c r="AK109" s="583"/>
      <c r="AL109" s="583"/>
      <c r="AM109" s="583"/>
      <c r="AN109" s="667">
        <f>+AN108*1</f>
        <v>0</v>
      </c>
      <c r="AO109" s="587"/>
      <c r="AP109" s="583"/>
      <c r="AQ109" s="583"/>
      <c r="AR109" s="583"/>
      <c r="AS109" s="667">
        <f>+AS108*1</f>
        <v>0</v>
      </c>
      <c r="AT109" s="587"/>
      <c r="AU109" s="583"/>
      <c r="AV109" s="583"/>
      <c r="AW109" s="583"/>
      <c r="AX109" s="667">
        <f>+AX108*1</f>
        <v>0</v>
      </c>
      <c r="AY109" s="587"/>
      <c r="AZ109" s="583"/>
      <c r="BA109" s="583"/>
      <c r="BB109" s="583"/>
      <c r="BC109" s="667">
        <f>+BC108*1</f>
        <v>0</v>
      </c>
      <c r="BD109" s="587"/>
      <c r="BE109" s="583"/>
      <c r="BF109" s="583"/>
      <c r="BG109" s="583"/>
      <c r="BH109" s="667">
        <f>+BH108*1</f>
        <v>0</v>
      </c>
      <c r="BI109" s="587"/>
      <c r="BJ109" s="583"/>
      <c r="BK109" s="583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11"/>
      <c r="BY109" s="111"/>
      <c r="BZ109" s="111"/>
      <c r="CA109" s="111"/>
      <c r="CB109" s="111"/>
      <c r="CC109" s="111"/>
      <c r="CD109" s="111"/>
      <c r="CE109" s="111"/>
      <c r="CF109" s="111"/>
      <c r="CG109" s="111"/>
      <c r="CH109" s="111"/>
      <c r="CI109" s="111"/>
      <c r="CJ109" s="111"/>
      <c r="CK109" s="111"/>
      <c r="CL109" s="111"/>
      <c r="CM109" s="111"/>
      <c r="CN109" s="111"/>
      <c r="CO109" s="111"/>
      <c r="CP109" s="111"/>
      <c r="CQ109" s="111"/>
      <c r="CR109" s="111"/>
      <c r="CS109" s="111"/>
      <c r="CT109" s="111"/>
      <c r="CU109" s="111"/>
      <c r="CV109" s="111"/>
      <c r="CW109" s="111"/>
      <c r="CX109" s="111"/>
      <c r="CY109" s="111"/>
      <c r="CZ109" s="111"/>
      <c r="DA109" s="111"/>
      <c r="DB109" s="111"/>
      <c r="DC109" s="111"/>
      <c r="DD109" s="111"/>
      <c r="DE109" s="111"/>
      <c r="DF109" s="111"/>
      <c r="DG109" s="111"/>
      <c r="DH109" s="111"/>
      <c r="DI109" s="111"/>
      <c r="DJ109" s="111"/>
      <c r="DK109" s="111"/>
      <c r="DL109" s="111"/>
      <c r="DM109" s="111"/>
      <c r="DN109" s="111"/>
      <c r="DO109" s="111"/>
      <c r="DP109" s="111"/>
      <c r="DQ109" s="111"/>
      <c r="DR109" s="111"/>
      <c r="DS109" s="111"/>
      <c r="DT109" s="111"/>
      <c r="DU109" s="111"/>
      <c r="DV109" s="111"/>
      <c r="DW109" s="111"/>
      <c r="DX109" s="111"/>
      <c r="DY109" s="111"/>
      <c r="DZ109" s="111"/>
      <c r="EA109" s="111"/>
      <c r="EB109" s="111"/>
      <c r="EC109" s="111"/>
      <c r="ED109" s="111"/>
      <c r="EE109" s="111"/>
      <c r="EF109" s="111"/>
      <c r="EG109" s="111"/>
      <c r="EH109" s="111"/>
      <c r="EI109" s="111"/>
      <c r="EJ109" s="111"/>
      <c r="EK109" s="111"/>
      <c r="EL109" s="111"/>
      <c r="EM109" s="111"/>
      <c r="EN109" s="111"/>
      <c r="EO109" s="111"/>
      <c r="EP109" s="111"/>
      <c r="EQ109" s="111"/>
      <c r="ER109" s="111"/>
      <c r="ES109" s="111"/>
      <c r="ET109" s="111"/>
      <c r="EU109" s="111"/>
      <c r="EV109" s="111"/>
      <c r="EW109" s="111"/>
      <c r="EX109" s="111"/>
      <c r="EY109" s="111"/>
      <c r="EZ109" s="111"/>
      <c r="FA109" s="111"/>
      <c r="FB109" s="111"/>
      <c r="FC109" s="111"/>
      <c r="FD109" s="111"/>
      <c r="FE109" s="111"/>
      <c r="FF109" s="111"/>
      <c r="FG109" s="111"/>
      <c r="FH109" s="111"/>
      <c r="FI109" s="111"/>
      <c r="FJ109" s="111"/>
      <c r="FK109" s="111"/>
      <c r="FL109" s="111"/>
      <c r="FM109" s="111"/>
      <c r="FN109" s="111"/>
      <c r="FO109" s="111"/>
      <c r="FP109" s="111"/>
      <c r="FQ109" s="111"/>
      <c r="FR109" s="111"/>
      <c r="FS109" s="111"/>
      <c r="FT109" s="111"/>
      <c r="FU109" s="111"/>
      <c r="FV109" s="111"/>
      <c r="FW109" s="111"/>
      <c r="FX109" s="111"/>
      <c r="FY109" s="111"/>
      <c r="FZ109" s="111"/>
      <c r="GA109" s="111"/>
      <c r="GB109" s="111"/>
      <c r="GC109" s="111"/>
      <c r="GD109" s="111"/>
      <c r="GE109" s="111"/>
      <c r="GF109" s="111"/>
      <c r="GG109" s="111"/>
      <c r="GH109" s="111"/>
      <c r="GI109" s="111"/>
      <c r="GJ109" s="111"/>
      <c r="GK109" s="111"/>
      <c r="GL109" s="111"/>
      <c r="GM109" s="111"/>
      <c r="GN109" s="111"/>
      <c r="GO109" s="111"/>
      <c r="GP109" s="111"/>
      <c r="GQ109" s="111"/>
      <c r="GR109" s="111"/>
      <c r="GS109" s="111"/>
      <c r="GT109" s="111"/>
      <c r="GU109" s="111"/>
      <c r="GV109" s="111"/>
      <c r="GW109" s="111"/>
      <c r="GX109" s="111"/>
      <c r="GY109" s="111"/>
      <c r="GZ109" s="111"/>
      <c r="HA109" s="111"/>
      <c r="HB109" s="111"/>
      <c r="HC109" s="111"/>
      <c r="HD109" s="111"/>
      <c r="HE109" s="111"/>
      <c r="HF109" s="111"/>
      <c r="HG109" s="111"/>
      <c r="HH109" s="111"/>
      <c r="HI109" s="111"/>
      <c r="HJ109" s="111"/>
      <c r="HK109" s="111"/>
      <c r="HL109" s="111"/>
      <c r="HM109" s="111"/>
      <c r="HN109" s="111"/>
      <c r="HO109" s="111"/>
      <c r="HP109" s="111"/>
      <c r="HQ109" s="111"/>
      <c r="HR109" s="111"/>
      <c r="HS109" s="111"/>
      <c r="HT109" s="111"/>
      <c r="HU109" s="111"/>
      <c r="HV109" s="111"/>
      <c r="HW109" s="111"/>
      <c r="HX109" s="111"/>
      <c r="HY109" s="111"/>
      <c r="HZ109" s="111"/>
      <c r="IA109" s="111"/>
      <c r="IB109" s="111"/>
      <c r="IC109" s="111"/>
      <c r="ID109" s="111"/>
      <c r="IE109" s="111"/>
      <c r="IF109" s="111"/>
      <c r="IG109" s="111"/>
      <c r="IH109" s="111"/>
      <c r="II109" s="111"/>
      <c r="IJ109" s="111"/>
    </row>
    <row r="110" spans="1:244" s="115" customFormat="1" ht="43.5">
      <c r="A110" s="570"/>
      <c r="B110" s="545" t="s">
        <v>406</v>
      </c>
      <c r="C110" s="571"/>
      <c r="D110" s="507" t="s">
        <v>181</v>
      </c>
      <c r="E110" s="646"/>
      <c r="F110" s="664">
        <v>0</v>
      </c>
      <c r="G110" s="576"/>
      <c r="H110" s="585"/>
      <c r="I110" s="585"/>
      <c r="J110" s="585"/>
      <c r="K110" s="664"/>
      <c r="L110" s="576"/>
      <c r="M110" s="576"/>
      <c r="N110" s="576"/>
      <c r="O110" s="576"/>
      <c r="P110" s="576"/>
      <c r="Q110" s="585"/>
      <c r="R110" s="585"/>
      <c r="S110" s="585"/>
      <c r="T110" s="664"/>
      <c r="U110" s="586"/>
      <c r="V110" s="585"/>
      <c r="W110" s="585"/>
      <c r="X110" s="585"/>
      <c r="Y110" s="664"/>
      <c r="Z110" s="576"/>
      <c r="AA110" s="585"/>
      <c r="AB110" s="585"/>
      <c r="AC110" s="585"/>
      <c r="AD110" s="664"/>
      <c r="AE110" s="576"/>
      <c r="AF110" s="585"/>
      <c r="AG110" s="585"/>
      <c r="AH110" s="585"/>
      <c r="AI110" s="664">
        <v>0</v>
      </c>
      <c r="AJ110" s="576"/>
      <c r="AK110" s="585"/>
      <c r="AL110" s="585"/>
      <c r="AM110" s="585"/>
      <c r="AN110" s="664">
        <v>0</v>
      </c>
      <c r="AO110" s="576"/>
      <c r="AP110" s="585"/>
      <c r="AQ110" s="585"/>
      <c r="AR110" s="585"/>
      <c r="AS110" s="664"/>
      <c r="AT110" s="576"/>
      <c r="AU110" s="585"/>
      <c r="AV110" s="585"/>
      <c r="AW110" s="585"/>
      <c r="AX110" s="664">
        <v>0</v>
      </c>
      <c r="AY110" s="576"/>
      <c r="AZ110" s="585"/>
      <c r="BA110" s="585"/>
      <c r="BB110" s="585"/>
      <c r="BC110" s="664">
        <v>0</v>
      </c>
      <c r="BD110" s="576"/>
      <c r="BE110" s="585"/>
      <c r="BF110" s="585"/>
      <c r="BG110" s="585"/>
      <c r="BH110" s="664">
        <v>0</v>
      </c>
      <c r="BI110" s="576"/>
      <c r="BJ110" s="585"/>
      <c r="BK110" s="585"/>
      <c r="BL110" s="111"/>
      <c r="BM110" s="111"/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111"/>
      <c r="BX110" s="111"/>
      <c r="BY110" s="111"/>
      <c r="BZ110" s="111"/>
      <c r="CA110" s="111"/>
      <c r="CB110" s="111"/>
      <c r="CC110" s="111"/>
      <c r="CD110" s="111"/>
      <c r="CE110" s="111"/>
      <c r="CF110" s="111"/>
      <c r="CG110" s="111"/>
      <c r="CH110" s="111"/>
      <c r="CI110" s="111"/>
      <c r="CJ110" s="111"/>
      <c r="CK110" s="111"/>
      <c r="CL110" s="111"/>
      <c r="CM110" s="111"/>
      <c r="CN110" s="111"/>
      <c r="CO110" s="111"/>
      <c r="CP110" s="111"/>
      <c r="CQ110" s="111"/>
      <c r="CR110" s="111"/>
      <c r="CS110" s="111"/>
      <c r="CT110" s="111"/>
      <c r="CU110" s="111"/>
      <c r="CV110" s="111"/>
      <c r="CW110" s="111"/>
      <c r="CX110" s="111"/>
      <c r="CY110" s="111"/>
      <c r="CZ110" s="111"/>
      <c r="DA110" s="111"/>
      <c r="DB110" s="111"/>
      <c r="DC110" s="111"/>
      <c r="DD110" s="111"/>
      <c r="DE110" s="111"/>
      <c r="DF110" s="111"/>
      <c r="DG110" s="111"/>
      <c r="DH110" s="111"/>
      <c r="DI110" s="111"/>
      <c r="DJ110" s="111"/>
      <c r="DK110" s="111"/>
      <c r="DL110" s="111"/>
      <c r="DM110" s="111"/>
      <c r="DN110" s="111"/>
      <c r="DO110" s="111"/>
      <c r="DP110" s="111"/>
      <c r="DQ110" s="111"/>
      <c r="DR110" s="111"/>
      <c r="DS110" s="111"/>
      <c r="DT110" s="111"/>
      <c r="DU110" s="111"/>
      <c r="DV110" s="111"/>
      <c r="DW110" s="111"/>
      <c r="DX110" s="111"/>
      <c r="DY110" s="111"/>
      <c r="DZ110" s="111"/>
      <c r="EA110" s="111"/>
      <c r="EB110" s="111"/>
      <c r="EC110" s="111"/>
      <c r="ED110" s="111"/>
      <c r="EE110" s="111"/>
      <c r="EF110" s="111"/>
      <c r="EG110" s="111"/>
      <c r="EH110" s="111"/>
      <c r="EI110" s="111"/>
      <c r="EJ110" s="111"/>
      <c r="EK110" s="111"/>
      <c r="EL110" s="111"/>
      <c r="EM110" s="111"/>
      <c r="EN110" s="111"/>
      <c r="EO110" s="111"/>
      <c r="EP110" s="111"/>
      <c r="EQ110" s="111"/>
      <c r="ER110" s="111"/>
      <c r="ES110" s="111"/>
      <c r="ET110" s="111"/>
      <c r="EU110" s="111"/>
      <c r="EV110" s="111"/>
      <c r="EW110" s="111"/>
      <c r="EX110" s="111"/>
      <c r="EY110" s="111"/>
      <c r="EZ110" s="111"/>
      <c r="FA110" s="111"/>
      <c r="FB110" s="111"/>
      <c r="FC110" s="111"/>
      <c r="FD110" s="111"/>
      <c r="FE110" s="111"/>
      <c r="FF110" s="111"/>
      <c r="FG110" s="111"/>
      <c r="FH110" s="111"/>
      <c r="FI110" s="111"/>
      <c r="FJ110" s="111"/>
      <c r="FK110" s="111"/>
      <c r="FL110" s="111"/>
      <c r="FM110" s="111"/>
      <c r="FN110" s="111"/>
      <c r="FO110" s="111"/>
      <c r="FP110" s="111"/>
      <c r="FQ110" s="111"/>
      <c r="FR110" s="111"/>
      <c r="FS110" s="111"/>
      <c r="FT110" s="111"/>
      <c r="FU110" s="111"/>
      <c r="FV110" s="111"/>
      <c r="FW110" s="111"/>
      <c r="FX110" s="111"/>
      <c r="FY110" s="111"/>
      <c r="FZ110" s="111"/>
      <c r="GA110" s="111"/>
      <c r="GB110" s="111"/>
      <c r="GC110" s="111"/>
      <c r="GD110" s="111"/>
      <c r="GE110" s="111"/>
      <c r="GF110" s="111"/>
      <c r="GG110" s="111"/>
      <c r="GH110" s="111"/>
      <c r="GI110" s="111"/>
      <c r="GJ110" s="111"/>
      <c r="GK110" s="111"/>
      <c r="GL110" s="111"/>
      <c r="GM110" s="111"/>
      <c r="GN110" s="111"/>
      <c r="GO110" s="111"/>
      <c r="GP110" s="111"/>
      <c r="GQ110" s="111"/>
      <c r="GR110" s="111"/>
      <c r="GS110" s="111"/>
      <c r="GT110" s="111"/>
      <c r="GU110" s="111"/>
      <c r="GV110" s="111"/>
      <c r="GW110" s="111"/>
      <c r="GX110" s="111"/>
      <c r="GY110" s="111"/>
      <c r="GZ110" s="111"/>
      <c r="HA110" s="111"/>
      <c r="HB110" s="111"/>
      <c r="HC110" s="111"/>
      <c r="HD110" s="111"/>
      <c r="HE110" s="111"/>
      <c r="HF110" s="111"/>
      <c r="HG110" s="111"/>
      <c r="HH110" s="111"/>
      <c r="HI110" s="111"/>
      <c r="HJ110" s="111"/>
      <c r="HK110" s="111"/>
      <c r="HL110" s="111"/>
      <c r="HM110" s="111"/>
      <c r="HN110" s="111"/>
      <c r="HO110" s="111"/>
      <c r="HP110" s="111"/>
      <c r="HQ110" s="111"/>
      <c r="HR110" s="111"/>
      <c r="HS110" s="111"/>
      <c r="HT110" s="111"/>
      <c r="HU110" s="111"/>
      <c r="HV110" s="111"/>
      <c r="HW110" s="111"/>
      <c r="HX110" s="111"/>
      <c r="HY110" s="111"/>
      <c r="HZ110" s="111"/>
      <c r="IA110" s="111"/>
      <c r="IB110" s="111"/>
      <c r="IC110" s="111"/>
      <c r="ID110" s="111"/>
      <c r="IE110" s="111"/>
      <c r="IF110" s="111"/>
      <c r="IG110" s="111"/>
      <c r="IH110" s="111"/>
      <c r="II110" s="111"/>
      <c r="IJ110" s="111"/>
    </row>
    <row r="111" spans="1:244" s="115" customFormat="1" ht="24" hidden="1">
      <c r="A111" s="570"/>
      <c r="B111" s="138" t="s">
        <v>94</v>
      </c>
      <c r="C111" s="571"/>
      <c r="D111" s="572"/>
      <c r="E111" s="666"/>
      <c r="F111" s="667">
        <f>+F110*1</f>
        <v>0</v>
      </c>
      <c r="G111" s="587"/>
      <c r="H111" s="583"/>
      <c r="I111" s="583"/>
      <c r="J111" s="583"/>
      <c r="K111" s="667">
        <f>+K110*1</f>
        <v>0</v>
      </c>
      <c r="L111" s="587"/>
      <c r="M111" s="587"/>
      <c r="N111" s="587"/>
      <c r="O111" s="587"/>
      <c r="P111" s="587"/>
      <c r="Q111" s="583"/>
      <c r="R111" s="583"/>
      <c r="S111" s="583"/>
      <c r="T111" s="667">
        <f>+T110*1</f>
        <v>0</v>
      </c>
      <c r="U111" s="588"/>
      <c r="V111" s="583"/>
      <c r="W111" s="583"/>
      <c r="X111" s="583"/>
      <c r="Y111" s="667">
        <f>+Y110*1</f>
        <v>0</v>
      </c>
      <c r="Z111" s="587"/>
      <c r="AA111" s="583"/>
      <c r="AB111" s="583"/>
      <c r="AC111" s="583"/>
      <c r="AD111" s="667">
        <f>+AD110*1</f>
        <v>0</v>
      </c>
      <c r="AE111" s="587"/>
      <c r="AF111" s="583"/>
      <c r="AG111" s="583"/>
      <c r="AH111" s="583"/>
      <c r="AI111" s="667">
        <f>+AI110*1</f>
        <v>0</v>
      </c>
      <c r="AJ111" s="587"/>
      <c r="AK111" s="583"/>
      <c r="AL111" s="583"/>
      <c r="AM111" s="583"/>
      <c r="AN111" s="667">
        <f>+AN110*1</f>
        <v>0</v>
      </c>
      <c r="AO111" s="587"/>
      <c r="AP111" s="583"/>
      <c r="AQ111" s="583"/>
      <c r="AR111" s="583"/>
      <c r="AS111" s="667">
        <f>+AS110*1</f>
        <v>0</v>
      </c>
      <c r="AT111" s="587"/>
      <c r="AU111" s="583"/>
      <c r="AV111" s="583"/>
      <c r="AW111" s="583"/>
      <c r="AX111" s="667">
        <f>+AX110*1</f>
        <v>0</v>
      </c>
      <c r="AY111" s="587"/>
      <c r="AZ111" s="583"/>
      <c r="BA111" s="583"/>
      <c r="BB111" s="583"/>
      <c r="BC111" s="667">
        <f>+BC110*1</f>
        <v>0</v>
      </c>
      <c r="BD111" s="587"/>
      <c r="BE111" s="583"/>
      <c r="BF111" s="583"/>
      <c r="BG111" s="583"/>
      <c r="BH111" s="667">
        <f>+BH110*1</f>
        <v>0</v>
      </c>
      <c r="BI111" s="587"/>
      <c r="BJ111" s="583"/>
      <c r="BK111" s="583"/>
      <c r="BL111" s="111"/>
      <c r="BM111" s="111"/>
      <c r="BN111" s="111"/>
      <c r="BO111" s="111"/>
      <c r="BP111" s="111"/>
      <c r="BQ111" s="111"/>
      <c r="BR111" s="111"/>
      <c r="BS111" s="111"/>
      <c r="BT111" s="111"/>
      <c r="BU111" s="111"/>
      <c r="BV111" s="111"/>
      <c r="BW111" s="111"/>
      <c r="BX111" s="111"/>
      <c r="BY111" s="111"/>
      <c r="BZ111" s="111"/>
      <c r="CA111" s="111"/>
      <c r="CB111" s="111"/>
      <c r="CC111" s="111"/>
      <c r="CD111" s="111"/>
      <c r="CE111" s="111"/>
      <c r="CF111" s="111"/>
      <c r="CG111" s="111"/>
      <c r="CH111" s="111"/>
      <c r="CI111" s="111"/>
      <c r="CJ111" s="111"/>
      <c r="CK111" s="111"/>
      <c r="CL111" s="111"/>
      <c r="CM111" s="111"/>
      <c r="CN111" s="111"/>
      <c r="CO111" s="111"/>
      <c r="CP111" s="111"/>
      <c r="CQ111" s="111"/>
      <c r="CR111" s="111"/>
      <c r="CS111" s="111"/>
      <c r="CT111" s="111"/>
      <c r="CU111" s="111"/>
      <c r="CV111" s="111"/>
      <c r="CW111" s="111"/>
      <c r="CX111" s="111"/>
      <c r="CY111" s="111"/>
      <c r="CZ111" s="111"/>
      <c r="DA111" s="111"/>
      <c r="DB111" s="111"/>
      <c r="DC111" s="111"/>
      <c r="DD111" s="111"/>
      <c r="DE111" s="111"/>
      <c r="DF111" s="111"/>
      <c r="DG111" s="111"/>
      <c r="DH111" s="111"/>
      <c r="DI111" s="111"/>
      <c r="DJ111" s="111"/>
      <c r="DK111" s="111"/>
      <c r="DL111" s="111"/>
      <c r="DM111" s="111"/>
      <c r="DN111" s="111"/>
      <c r="DO111" s="111"/>
      <c r="DP111" s="111"/>
      <c r="DQ111" s="111"/>
      <c r="DR111" s="111"/>
      <c r="DS111" s="111"/>
      <c r="DT111" s="111"/>
      <c r="DU111" s="111"/>
      <c r="DV111" s="111"/>
      <c r="DW111" s="111"/>
      <c r="DX111" s="111"/>
      <c r="DY111" s="111"/>
      <c r="DZ111" s="111"/>
      <c r="EA111" s="111"/>
      <c r="EB111" s="111"/>
      <c r="EC111" s="111"/>
      <c r="ED111" s="111"/>
      <c r="EE111" s="111"/>
      <c r="EF111" s="111"/>
      <c r="EG111" s="111"/>
      <c r="EH111" s="111"/>
      <c r="EI111" s="111"/>
      <c r="EJ111" s="111"/>
      <c r="EK111" s="111"/>
      <c r="EL111" s="111"/>
      <c r="EM111" s="111"/>
      <c r="EN111" s="111"/>
      <c r="EO111" s="111"/>
      <c r="EP111" s="111"/>
      <c r="EQ111" s="111"/>
      <c r="ER111" s="111"/>
      <c r="ES111" s="111"/>
      <c r="ET111" s="111"/>
      <c r="EU111" s="111"/>
      <c r="EV111" s="111"/>
      <c r="EW111" s="111"/>
      <c r="EX111" s="111"/>
      <c r="EY111" s="111"/>
      <c r="EZ111" s="111"/>
      <c r="FA111" s="111"/>
      <c r="FB111" s="111"/>
      <c r="FC111" s="111"/>
      <c r="FD111" s="111"/>
      <c r="FE111" s="111"/>
      <c r="FF111" s="111"/>
      <c r="FG111" s="111"/>
      <c r="FH111" s="111"/>
      <c r="FI111" s="111"/>
      <c r="FJ111" s="111"/>
      <c r="FK111" s="111"/>
      <c r="FL111" s="111"/>
      <c r="FM111" s="111"/>
      <c r="FN111" s="111"/>
      <c r="FO111" s="111"/>
      <c r="FP111" s="111"/>
      <c r="FQ111" s="111"/>
      <c r="FR111" s="111"/>
      <c r="FS111" s="111"/>
      <c r="FT111" s="111"/>
      <c r="FU111" s="111"/>
      <c r="FV111" s="111"/>
      <c r="FW111" s="111"/>
      <c r="FX111" s="111"/>
      <c r="FY111" s="111"/>
      <c r="FZ111" s="111"/>
      <c r="GA111" s="111"/>
      <c r="GB111" s="111"/>
      <c r="GC111" s="111"/>
      <c r="GD111" s="111"/>
      <c r="GE111" s="111"/>
      <c r="GF111" s="111"/>
      <c r="GG111" s="111"/>
      <c r="GH111" s="111"/>
      <c r="GI111" s="111"/>
      <c r="GJ111" s="111"/>
      <c r="GK111" s="111"/>
      <c r="GL111" s="111"/>
      <c r="GM111" s="111"/>
      <c r="GN111" s="111"/>
      <c r="GO111" s="111"/>
      <c r="GP111" s="111"/>
      <c r="GQ111" s="111"/>
      <c r="GR111" s="111"/>
      <c r="GS111" s="111"/>
      <c r="GT111" s="111"/>
      <c r="GU111" s="111"/>
      <c r="GV111" s="111"/>
      <c r="GW111" s="111"/>
      <c r="GX111" s="111"/>
      <c r="GY111" s="111"/>
      <c r="GZ111" s="111"/>
      <c r="HA111" s="111"/>
      <c r="HB111" s="111"/>
      <c r="HC111" s="111"/>
      <c r="HD111" s="111"/>
      <c r="HE111" s="111"/>
      <c r="HF111" s="111"/>
      <c r="HG111" s="111"/>
      <c r="HH111" s="111"/>
      <c r="HI111" s="111"/>
      <c r="HJ111" s="111"/>
      <c r="HK111" s="111"/>
      <c r="HL111" s="111"/>
      <c r="HM111" s="111"/>
      <c r="HN111" s="111"/>
      <c r="HO111" s="111"/>
      <c r="HP111" s="111"/>
      <c r="HQ111" s="111"/>
      <c r="HR111" s="111"/>
      <c r="HS111" s="111"/>
      <c r="HT111" s="111"/>
      <c r="HU111" s="111"/>
      <c r="HV111" s="111"/>
      <c r="HW111" s="111"/>
      <c r="HX111" s="111"/>
      <c r="HY111" s="111"/>
      <c r="HZ111" s="111"/>
      <c r="IA111" s="111"/>
      <c r="IB111" s="111"/>
      <c r="IC111" s="111"/>
      <c r="ID111" s="111"/>
      <c r="IE111" s="111"/>
      <c r="IF111" s="111"/>
      <c r="IG111" s="111"/>
      <c r="IH111" s="111"/>
      <c r="II111" s="111"/>
      <c r="IJ111" s="111"/>
    </row>
    <row r="112" spans="1:244" s="115" customFormat="1" ht="65.25">
      <c r="A112" s="570"/>
      <c r="B112" s="545" t="s">
        <v>407</v>
      </c>
      <c r="C112" s="571"/>
      <c r="D112" s="507" t="s">
        <v>181</v>
      </c>
      <c r="E112" s="646"/>
      <c r="F112" s="664">
        <v>0</v>
      </c>
      <c r="G112" s="576"/>
      <c r="H112" s="585"/>
      <c r="I112" s="585"/>
      <c r="J112" s="585"/>
      <c r="K112" s="664"/>
      <c r="L112" s="576"/>
      <c r="M112" s="576"/>
      <c r="N112" s="576"/>
      <c r="O112" s="576"/>
      <c r="P112" s="576"/>
      <c r="Q112" s="585"/>
      <c r="R112" s="585"/>
      <c r="S112" s="585"/>
      <c r="T112" s="664"/>
      <c r="U112" s="586"/>
      <c r="V112" s="585"/>
      <c r="W112" s="585"/>
      <c r="X112" s="585"/>
      <c r="Y112" s="664"/>
      <c r="Z112" s="576"/>
      <c r="AA112" s="585"/>
      <c r="AB112" s="585"/>
      <c r="AC112" s="585"/>
      <c r="AD112" s="664"/>
      <c r="AE112" s="576"/>
      <c r="AF112" s="585"/>
      <c r="AG112" s="585"/>
      <c r="AH112" s="585"/>
      <c r="AI112" s="664">
        <v>0</v>
      </c>
      <c r="AJ112" s="576"/>
      <c r="AK112" s="585"/>
      <c r="AL112" s="585"/>
      <c r="AM112" s="585"/>
      <c r="AN112" s="664">
        <v>0</v>
      </c>
      <c r="AO112" s="576"/>
      <c r="AP112" s="585"/>
      <c r="AQ112" s="585"/>
      <c r="AR112" s="585"/>
      <c r="AS112" s="664"/>
      <c r="AT112" s="576"/>
      <c r="AU112" s="585"/>
      <c r="AV112" s="585"/>
      <c r="AW112" s="585"/>
      <c r="AX112" s="664">
        <v>0</v>
      </c>
      <c r="AY112" s="576"/>
      <c r="AZ112" s="585"/>
      <c r="BA112" s="585"/>
      <c r="BB112" s="585"/>
      <c r="BC112" s="664">
        <v>0</v>
      </c>
      <c r="BD112" s="576"/>
      <c r="BE112" s="585"/>
      <c r="BF112" s="585"/>
      <c r="BG112" s="585"/>
      <c r="BH112" s="664">
        <v>0</v>
      </c>
      <c r="BI112" s="576"/>
      <c r="BJ112" s="585"/>
      <c r="BK112" s="585"/>
      <c r="BL112" s="111"/>
      <c r="BM112" s="111"/>
      <c r="BN112" s="111"/>
      <c r="BO112" s="111"/>
      <c r="BP112" s="111"/>
      <c r="BQ112" s="111"/>
      <c r="BR112" s="111"/>
      <c r="BS112" s="111"/>
      <c r="BT112" s="111"/>
      <c r="BU112" s="111"/>
      <c r="BV112" s="111"/>
      <c r="BW112" s="111"/>
      <c r="BX112" s="111"/>
      <c r="BY112" s="111"/>
      <c r="BZ112" s="111"/>
      <c r="CA112" s="111"/>
      <c r="CB112" s="111"/>
      <c r="CC112" s="111"/>
      <c r="CD112" s="111"/>
      <c r="CE112" s="111"/>
      <c r="CF112" s="111"/>
      <c r="CG112" s="111"/>
      <c r="CH112" s="111"/>
      <c r="CI112" s="111"/>
      <c r="CJ112" s="111"/>
      <c r="CK112" s="111"/>
      <c r="CL112" s="111"/>
      <c r="CM112" s="111"/>
      <c r="CN112" s="111"/>
      <c r="CO112" s="111"/>
      <c r="CP112" s="111"/>
      <c r="CQ112" s="111"/>
      <c r="CR112" s="111"/>
      <c r="CS112" s="111"/>
      <c r="CT112" s="111"/>
      <c r="CU112" s="111"/>
      <c r="CV112" s="111"/>
      <c r="CW112" s="111"/>
      <c r="CX112" s="111"/>
      <c r="CY112" s="111"/>
      <c r="CZ112" s="111"/>
      <c r="DA112" s="111"/>
      <c r="DB112" s="111"/>
      <c r="DC112" s="111"/>
      <c r="DD112" s="111"/>
      <c r="DE112" s="111"/>
      <c r="DF112" s="111"/>
      <c r="DG112" s="111"/>
      <c r="DH112" s="111"/>
      <c r="DI112" s="111"/>
      <c r="DJ112" s="111"/>
      <c r="DK112" s="111"/>
      <c r="DL112" s="111"/>
      <c r="DM112" s="111"/>
      <c r="DN112" s="111"/>
      <c r="DO112" s="111"/>
      <c r="DP112" s="111"/>
      <c r="DQ112" s="111"/>
      <c r="DR112" s="111"/>
      <c r="DS112" s="111"/>
      <c r="DT112" s="111"/>
      <c r="DU112" s="111"/>
      <c r="DV112" s="111"/>
      <c r="DW112" s="111"/>
      <c r="DX112" s="111"/>
      <c r="DY112" s="111"/>
      <c r="DZ112" s="111"/>
      <c r="EA112" s="111"/>
      <c r="EB112" s="111"/>
      <c r="EC112" s="111"/>
      <c r="ED112" s="111"/>
      <c r="EE112" s="111"/>
      <c r="EF112" s="111"/>
      <c r="EG112" s="111"/>
      <c r="EH112" s="111"/>
      <c r="EI112" s="111"/>
      <c r="EJ112" s="111"/>
      <c r="EK112" s="111"/>
      <c r="EL112" s="111"/>
      <c r="EM112" s="111"/>
      <c r="EN112" s="111"/>
      <c r="EO112" s="111"/>
      <c r="EP112" s="111"/>
      <c r="EQ112" s="111"/>
      <c r="ER112" s="111"/>
      <c r="ES112" s="111"/>
      <c r="ET112" s="111"/>
      <c r="EU112" s="111"/>
      <c r="EV112" s="111"/>
      <c r="EW112" s="111"/>
      <c r="EX112" s="111"/>
      <c r="EY112" s="111"/>
      <c r="EZ112" s="111"/>
      <c r="FA112" s="111"/>
      <c r="FB112" s="111"/>
      <c r="FC112" s="111"/>
      <c r="FD112" s="111"/>
      <c r="FE112" s="111"/>
      <c r="FF112" s="111"/>
      <c r="FG112" s="111"/>
      <c r="FH112" s="111"/>
      <c r="FI112" s="111"/>
      <c r="FJ112" s="111"/>
      <c r="FK112" s="111"/>
      <c r="FL112" s="111"/>
      <c r="FM112" s="111"/>
      <c r="FN112" s="111"/>
      <c r="FO112" s="111"/>
      <c r="FP112" s="111"/>
      <c r="FQ112" s="111"/>
      <c r="FR112" s="111"/>
      <c r="FS112" s="111"/>
      <c r="FT112" s="111"/>
      <c r="FU112" s="111"/>
      <c r="FV112" s="111"/>
      <c r="FW112" s="111"/>
      <c r="FX112" s="111"/>
      <c r="FY112" s="111"/>
      <c r="FZ112" s="111"/>
      <c r="GA112" s="111"/>
      <c r="GB112" s="111"/>
      <c r="GC112" s="111"/>
      <c r="GD112" s="111"/>
      <c r="GE112" s="111"/>
      <c r="GF112" s="111"/>
      <c r="GG112" s="111"/>
      <c r="GH112" s="111"/>
      <c r="GI112" s="111"/>
      <c r="GJ112" s="111"/>
      <c r="GK112" s="111"/>
      <c r="GL112" s="111"/>
      <c r="GM112" s="111"/>
      <c r="GN112" s="111"/>
      <c r="GO112" s="111"/>
      <c r="GP112" s="111"/>
      <c r="GQ112" s="111"/>
      <c r="GR112" s="111"/>
      <c r="GS112" s="111"/>
      <c r="GT112" s="111"/>
      <c r="GU112" s="111"/>
      <c r="GV112" s="111"/>
      <c r="GW112" s="111"/>
      <c r="GX112" s="111"/>
      <c r="GY112" s="111"/>
      <c r="GZ112" s="111"/>
      <c r="HA112" s="111"/>
      <c r="HB112" s="111"/>
      <c r="HC112" s="111"/>
      <c r="HD112" s="111"/>
      <c r="HE112" s="111"/>
      <c r="HF112" s="111"/>
      <c r="HG112" s="111"/>
      <c r="HH112" s="111"/>
      <c r="HI112" s="111"/>
      <c r="HJ112" s="111"/>
      <c r="HK112" s="111"/>
      <c r="HL112" s="111"/>
      <c r="HM112" s="111"/>
      <c r="HN112" s="111"/>
      <c r="HO112" s="111"/>
      <c r="HP112" s="111"/>
      <c r="HQ112" s="111"/>
      <c r="HR112" s="111"/>
      <c r="HS112" s="111"/>
      <c r="HT112" s="111"/>
      <c r="HU112" s="111"/>
      <c r="HV112" s="111"/>
      <c r="HW112" s="111"/>
      <c r="HX112" s="111"/>
      <c r="HY112" s="111"/>
      <c r="HZ112" s="111"/>
      <c r="IA112" s="111"/>
      <c r="IB112" s="111"/>
      <c r="IC112" s="111"/>
      <c r="ID112" s="111"/>
      <c r="IE112" s="111"/>
      <c r="IF112" s="111"/>
      <c r="IG112" s="111"/>
      <c r="IH112" s="111"/>
      <c r="II112" s="111"/>
      <c r="IJ112" s="111"/>
    </row>
    <row r="113" spans="1:244" s="115" customFormat="1" ht="24" hidden="1">
      <c r="A113" s="570"/>
      <c r="B113" s="665" t="s">
        <v>94</v>
      </c>
      <c r="C113" s="571"/>
      <c r="D113" s="572"/>
      <c r="E113" s="666"/>
      <c r="F113" s="578">
        <f>+F112*1</f>
        <v>0</v>
      </c>
      <c r="G113" s="587"/>
      <c r="H113" s="583"/>
      <c r="I113" s="583"/>
      <c r="J113" s="583"/>
      <c r="K113" s="578">
        <f>+K112*1</f>
        <v>0</v>
      </c>
      <c r="L113" s="587"/>
      <c r="M113" s="587"/>
      <c r="N113" s="587"/>
      <c r="O113" s="587"/>
      <c r="P113" s="587"/>
      <c r="Q113" s="583"/>
      <c r="R113" s="583"/>
      <c r="S113" s="583"/>
      <c r="T113" s="584">
        <f>+T112*1</f>
        <v>0</v>
      </c>
      <c r="U113" s="588"/>
      <c r="V113" s="583"/>
      <c r="W113" s="583"/>
      <c r="X113" s="583"/>
      <c r="Y113" s="578">
        <f>+Y112*1</f>
        <v>0</v>
      </c>
      <c r="Z113" s="587"/>
      <c r="AA113" s="583"/>
      <c r="AB113" s="583"/>
      <c r="AC113" s="583"/>
      <c r="AD113" s="578">
        <f>+AD112*1</f>
        <v>0</v>
      </c>
      <c r="AE113" s="587"/>
      <c r="AF113" s="583"/>
      <c r="AG113" s="583"/>
      <c r="AH113" s="583"/>
      <c r="AI113" s="578">
        <f>+AI112*1</f>
        <v>0</v>
      </c>
      <c r="AJ113" s="587"/>
      <c r="AK113" s="583"/>
      <c r="AL113" s="583"/>
      <c r="AM113" s="583"/>
      <c r="AN113" s="667">
        <f>+AN112*1</f>
        <v>0</v>
      </c>
      <c r="AO113" s="587"/>
      <c r="AP113" s="583"/>
      <c r="AQ113" s="583"/>
      <c r="AR113" s="583"/>
      <c r="AS113" s="578">
        <f>+AS112*1</f>
        <v>0</v>
      </c>
      <c r="AT113" s="587"/>
      <c r="AU113" s="583"/>
      <c r="AV113" s="583"/>
      <c r="AW113" s="583"/>
      <c r="AX113" s="578">
        <f>+AX112*1</f>
        <v>0</v>
      </c>
      <c r="AY113" s="587"/>
      <c r="AZ113" s="583"/>
      <c r="BA113" s="583"/>
      <c r="BB113" s="583"/>
      <c r="BC113" s="578">
        <f>+BC112*1</f>
        <v>0</v>
      </c>
      <c r="BD113" s="587"/>
      <c r="BE113" s="583"/>
      <c r="BF113" s="583"/>
      <c r="BG113" s="583"/>
      <c r="BH113" s="578">
        <f>+BH112*1</f>
        <v>0</v>
      </c>
      <c r="BI113" s="587"/>
      <c r="BJ113" s="583"/>
      <c r="BK113" s="583"/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1"/>
      <c r="BV113" s="111"/>
      <c r="BW113" s="111"/>
      <c r="BX113" s="111"/>
      <c r="BY113" s="111"/>
      <c r="BZ113" s="111"/>
      <c r="CA113" s="111"/>
      <c r="CB113" s="111"/>
      <c r="CC113" s="111"/>
      <c r="CD113" s="111"/>
      <c r="CE113" s="111"/>
      <c r="CF113" s="111"/>
      <c r="CG113" s="111"/>
      <c r="CH113" s="111"/>
      <c r="CI113" s="111"/>
      <c r="CJ113" s="111"/>
      <c r="CK113" s="111"/>
      <c r="CL113" s="111"/>
      <c r="CM113" s="111"/>
      <c r="CN113" s="111"/>
      <c r="CO113" s="111"/>
      <c r="CP113" s="111"/>
      <c r="CQ113" s="111"/>
      <c r="CR113" s="111"/>
      <c r="CS113" s="111"/>
      <c r="CT113" s="111"/>
      <c r="CU113" s="111"/>
      <c r="CV113" s="111"/>
      <c r="CW113" s="111"/>
      <c r="CX113" s="111"/>
      <c r="CY113" s="111"/>
      <c r="CZ113" s="111"/>
      <c r="DA113" s="111"/>
      <c r="DB113" s="111"/>
      <c r="DC113" s="111"/>
      <c r="DD113" s="111"/>
      <c r="DE113" s="111"/>
      <c r="DF113" s="111"/>
      <c r="DG113" s="111"/>
      <c r="DH113" s="111"/>
      <c r="DI113" s="111"/>
      <c r="DJ113" s="111"/>
      <c r="DK113" s="111"/>
      <c r="DL113" s="111"/>
      <c r="DM113" s="111"/>
      <c r="DN113" s="111"/>
      <c r="DO113" s="111"/>
      <c r="DP113" s="111"/>
      <c r="DQ113" s="111"/>
      <c r="DR113" s="111"/>
      <c r="DS113" s="111"/>
      <c r="DT113" s="111"/>
      <c r="DU113" s="111"/>
      <c r="DV113" s="111"/>
      <c r="DW113" s="111"/>
      <c r="DX113" s="111"/>
      <c r="DY113" s="111"/>
      <c r="DZ113" s="111"/>
      <c r="EA113" s="111"/>
      <c r="EB113" s="111"/>
      <c r="EC113" s="111"/>
      <c r="ED113" s="111"/>
      <c r="EE113" s="111"/>
      <c r="EF113" s="111"/>
      <c r="EG113" s="111"/>
      <c r="EH113" s="111"/>
      <c r="EI113" s="111"/>
      <c r="EJ113" s="111"/>
      <c r="EK113" s="111"/>
      <c r="EL113" s="111"/>
      <c r="EM113" s="111"/>
      <c r="EN113" s="111"/>
      <c r="EO113" s="111"/>
      <c r="EP113" s="111"/>
      <c r="EQ113" s="111"/>
      <c r="ER113" s="111"/>
      <c r="ES113" s="111"/>
      <c r="ET113" s="111"/>
      <c r="EU113" s="111"/>
      <c r="EV113" s="111"/>
      <c r="EW113" s="111"/>
      <c r="EX113" s="111"/>
      <c r="EY113" s="111"/>
      <c r="EZ113" s="111"/>
      <c r="FA113" s="111"/>
      <c r="FB113" s="111"/>
      <c r="FC113" s="111"/>
      <c r="FD113" s="111"/>
      <c r="FE113" s="111"/>
      <c r="FF113" s="111"/>
      <c r="FG113" s="111"/>
      <c r="FH113" s="111"/>
      <c r="FI113" s="111"/>
      <c r="FJ113" s="111"/>
      <c r="FK113" s="111"/>
      <c r="FL113" s="111"/>
      <c r="FM113" s="111"/>
      <c r="FN113" s="111"/>
      <c r="FO113" s="111"/>
      <c r="FP113" s="111"/>
      <c r="FQ113" s="111"/>
      <c r="FR113" s="111"/>
      <c r="FS113" s="111"/>
      <c r="FT113" s="111"/>
      <c r="FU113" s="111"/>
      <c r="FV113" s="111"/>
      <c r="FW113" s="111"/>
      <c r="FX113" s="111"/>
      <c r="FY113" s="111"/>
      <c r="FZ113" s="111"/>
      <c r="GA113" s="111"/>
      <c r="GB113" s="111"/>
      <c r="GC113" s="111"/>
      <c r="GD113" s="111"/>
      <c r="GE113" s="111"/>
      <c r="GF113" s="111"/>
      <c r="GG113" s="111"/>
      <c r="GH113" s="111"/>
      <c r="GI113" s="111"/>
      <c r="GJ113" s="111"/>
      <c r="GK113" s="111"/>
      <c r="GL113" s="111"/>
      <c r="GM113" s="111"/>
      <c r="GN113" s="111"/>
      <c r="GO113" s="111"/>
      <c r="GP113" s="111"/>
      <c r="GQ113" s="111"/>
      <c r="GR113" s="111"/>
      <c r="GS113" s="111"/>
      <c r="GT113" s="111"/>
      <c r="GU113" s="111"/>
      <c r="GV113" s="111"/>
      <c r="GW113" s="111"/>
      <c r="GX113" s="111"/>
      <c r="GY113" s="111"/>
      <c r="GZ113" s="111"/>
      <c r="HA113" s="111"/>
      <c r="HB113" s="111"/>
      <c r="HC113" s="111"/>
      <c r="HD113" s="111"/>
      <c r="HE113" s="111"/>
      <c r="HF113" s="111"/>
      <c r="HG113" s="111"/>
      <c r="HH113" s="111"/>
      <c r="HI113" s="111"/>
      <c r="HJ113" s="111"/>
      <c r="HK113" s="111"/>
      <c r="HL113" s="111"/>
      <c r="HM113" s="111"/>
      <c r="HN113" s="111"/>
      <c r="HO113" s="111"/>
      <c r="HP113" s="111"/>
      <c r="HQ113" s="111"/>
      <c r="HR113" s="111"/>
      <c r="HS113" s="111"/>
      <c r="HT113" s="111"/>
      <c r="HU113" s="111"/>
      <c r="HV113" s="111"/>
      <c r="HW113" s="111"/>
      <c r="HX113" s="111"/>
      <c r="HY113" s="111"/>
      <c r="HZ113" s="111"/>
      <c r="IA113" s="111"/>
      <c r="IB113" s="111"/>
      <c r="IC113" s="111"/>
      <c r="ID113" s="111"/>
      <c r="IE113" s="111"/>
      <c r="IF113" s="111"/>
      <c r="IG113" s="111"/>
      <c r="IH113" s="111"/>
      <c r="II113" s="111"/>
      <c r="IJ113" s="111"/>
    </row>
    <row r="114" spans="1:244" s="115" customFormat="1" ht="24">
      <c r="A114" s="570"/>
      <c r="B114" s="661" t="s">
        <v>95</v>
      </c>
      <c r="C114" s="571"/>
      <c r="D114" s="572"/>
      <c r="E114" s="662"/>
      <c r="F114" s="578">
        <f>+F116+F118+F120+F122++F124</f>
        <v>0</v>
      </c>
      <c r="G114" s="587"/>
      <c r="H114" s="583"/>
      <c r="I114" s="583"/>
      <c r="J114" s="583"/>
      <c r="K114" s="578">
        <f>+K116+K118+K120+K122++K124</f>
        <v>0</v>
      </c>
      <c r="L114" s="587"/>
      <c r="M114" s="587"/>
      <c r="N114" s="587"/>
      <c r="O114" s="587"/>
      <c r="P114" s="587"/>
      <c r="Q114" s="583"/>
      <c r="R114" s="583"/>
      <c r="S114" s="583"/>
      <c r="T114" s="584">
        <f>+T116+T118+T120+T122++T124</f>
        <v>0</v>
      </c>
      <c r="U114" s="588"/>
      <c r="V114" s="583"/>
      <c r="W114" s="583"/>
      <c r="X114" s="583"/>
      <c r="Y114" s="578">
        <f>+Y116+Y118+Y120+Y122++Y124</f>
        <v>0</v>
      </c>
      <c r="Z114" s="587"/>
      <c r="AA114" s="583"/>
      <c r="AB114" s="583"/>
      <c r="AC114" s="583"/>
      <c r="AD114" s="578">
        <f>+AD116+AD118+AD120+AD122++AD124</f>
        <v>0</v>
      </c>
      <c r="AE114" s="587"/>
      <c r="AF114" s="583"/>
      <c r="AG114" s="583"/>
      <c r="AH114" s="583"/>
      <c r="AI114" s="578">
        <f>+AI116+AI118+AI120+AI122++AI124</f>
        <v>0</v>
      </c>
      <c r="AJ114" s="587"/>
      <c r="AK114" s="583"/>
      <c r="AL114" s="583"/>
      <c r="AM114" s="583"/>
      <c r="AN114" s="667">
        <f>+AN116+AN118+AN120+AN122++AN124</f>
        <v>9</v>
      </c>
      <c r="AO114" s="587"/>
      <c r="AP114" s="583"/>
      <c r="AQ114" s="583"/>
      <c r="AR114" s="583"/>
      <c r="AS114" s="578">
        <f>+AS116+AS118+AS120+AS122++AS124</f>
        <v>0</v>
      </c>
      <c r="AT114" s="587"/>
      <c r="AU114" s="583"/>
      <c r="AV114" s="583"/>
      <c r="AW114" s="583"/>
      <c r="AX114" s="578">
        <f>+AX116+AX118+AX120+AX122++AX124</f>
        <v>0</v>
      </c>
      <c r="AY114" s="587"/>
      <c r="AZ114" s="583"/>
      <c r="BA114" s="583"/>
      <c r="BB114" s="583"/>
      <c r="BC114" s="578">
        <f>+BC116+BC118+BC120+BC122++BC124</f>
        <v>0</v>
      </c>
      <c r="BD114" s="587"/>
      <c r="BE114" s="583"/>
      <c r="BF114" s="583"/>
      <c r="BG114" s="583"/>
      <c r="BH114" s="578">
        <f>+BH116+BH118+BH120+BH122++BH124</f>
        <v>0</v>
      </c>
      <c r="BI114" s="587"/>
      <c r="BJ114" s="583"/>
      <c r="BK114" s="583"/>
      <c r="BL114" s="111"/>
      <c r="BM114" s="111"/>
      <c r="BN114" s="111"/>
      <c r="BO114" s="111"/>
      <c r="BP114" s="111"/>
      <c r="BQ114" s="111"/>
      <c r="BR114" s="111"/>
      <c r="BS114" s="111"/>
      <c r="BT114" s="111"/>
      <c r="BU114" s="111"/>
      <c r="BV114" s="111"/>
      <c r="BW114" s="111"/>
      <c r="BX114" s="111"/>
      <c r="BY114" s="111"/>
      <c r="BZ114" s="111"/>
      <c r="CA114" s="111"/>
      <c r="CB114" s="111"/>
      <c r="CC114" s="111"/>
      <c r="CD114" s="111"/>
      <c r="CE114" s="111"/>
      <c r="CF114" s="111"/>
      <c r="CG114" s="111"/>
      <c r="CH114" s="111"/>
      <c r="CI114" s="111"/>
      <c r="CJ114" s="111"/>
      <c r="CK114" s="111"/>
      <c r="CL114" s="111"/>
      <c r="CM114" s="111"/>
      <c r="CN114" s="111"/>
      <c r="CO114" s="111"/>
      <c r="CP114" s="111"/>
      <c r="CQ114" s="111"/>
      <c r="CR114" s="111"/>
      <c r="CS114" s="111"/>
      <c r="CT114" s="111"/>
      <c r="CU114" s="111"/>
      <c r="CV114" s="111"/>
      <c r="CW114" s="111"/>
      <c r="CX114" s="111"/>
      <c r="CY114" s="111"/>
      <c r="CZ114" s="111"/>
      <c r="DA114" s="111"/>
      <c r="DB114" s="111"/>
      <c r="DC114" s="111"/>
      <c r="DD114" s="111"/>
      <c r="DE114" s="111"/>
      <c r="DF114" s="111"/>
      <c r="DG114" s="111"/>
      <c r="DH114" s="111"/>
      <c r="DI114" s="111"/>
      <c r="DJ114" s="111"/>
      <c r="DK114" s="111"/>
      <c r="DL114" s="111"/>
      <c r="DM114" s="111"/>
      <c r="DN114" s="111"/>
      <c r="DO114" s="111"/>
      <c r="DP114" s="111"/>
      <c r="DQ114" s="111"/>
      <c r="DR114" s="111"/>
      <c r="DS114" s="111"/>
      <c r="DT114" s="111"/>
      <c r="DU114" s="111"/>
      <c r="DV114" s="111"/>
      <c r="DW114" s="111"/>
      <c r="DX114" s="111"/>
      <c r="DY114" s="111"/>
      <c r="DZ114" s="111"/>
      <c r="EA114" s="111"/>
      <c r="EB114" s="111"/>
      <c r="EC114" s="111"/>
      <c r="ED114" s="111"/>
      <c r="EE114" s="111"/>
      <c r="EF114" s="111"/>
      <c r="EG114" s="111"/>
      <c r="EH114" s="111"/>
      <c r="EI114" s="111"/>
      <c r="EJ114" s="111"/>
      <c r="EK114" s="111"/>
      <c r="EL114" s="111"/>
      <c r="EM114" s="111"/>
      <c r="EN114" s="111"/>
      <c r="EO114" s="111"/>
      <c r="EP114" s="111"/>
      <c r="EQ114" s="111"/>
      <c r="ER114" s="111"/>
      <c r="ES114" s="111"/>
      <c r="ET114" s="111"/>
      <c r="EU114" s="111"/>
      <c r="EV114" s="111"/>
      <c r="EW114" s="111"/>
      <c r="EX114" s="111"/>
      <c r="EY114" s="111"/>
      <c r="EZ114" s="111"/>
      <c r="FA114" s="111"/>
      <c r="FB114" s="111"/>
      <c r="FC114" s="111"/>
      <c r="FD114" s="111"/>
      <c r="FE114" s="111"/>
      <c r="FF114" s="111"/>
      <c r="FG114" s="111"/>
      <c r="FH114" s="111"/>
      <c r="FI114" s="111"/>
      <c r="FJ114" s="111"/>
      <c r="FK114" s="111"/>
      <c r="FL114" s="111"/>
      <c r="FM114" s="111"/>
      <c r="FN114" s="111"/>
      <c r="FO114" s="111"/>
      <c r="FP114" s="111"/>
      <c r="FQ114" s="111"/>
      <c r="FR114" s="111"/>
      <c r="FS114" s="111"/>
      <c r="FT114" s="111"/>
      <c r="FU114" s="111"/>
      <c r="FV114" s="111"/>
      <c r="FW114" s="111"/>
      <c r="FX114" s="111"/>
      <c r="FY114" s="111"/>
      <c r="FZ114" s="111"/>
      <c r="GA114" s="111"/>
      <c r="GB114" s="111"/>
      <c r="GC114" s="111"/>
      <c r="GD114" s="111"/>
      <c r="GE114" s="111"/>
      <c r="GF114" s="111"/>
      <c r="GG114" s="111"/>
      <c r="GH114" s="111"/>
      <c r="GI114" s="111"/>
      <c r="GJ114" s="111"/>
      <c r="GK114" s="111"/>
      <c r="GL114" s="111"/>
      <c r="GM114" s="111"/>
      <c r="GN114" s="111"/>
      <c r="GO114" s="111"/>
      <c r="GP114" s="111"/>
      <c r="GQ114" s="111"/>
      <c r="GR114" s="111"/>
      <c r="GS114" s="111"/>
      <c r="GT114" s="111"/>
      <c r="GU114" s="111"/>
      <c r="GV114" s="111"/>
      <c r="GW114" s="111"/>
      <c r="GX114" s="111"/>
      <c r="GY114" s="111"/>
      <c r="GZ114" s="111"/>
      <c r="HA114" s="111"/>
      <c r="HB114" s="111"/>
      <c r="HC114" s="111"/>
      <c r="HD114" s="111"/>
      <c r="HE114" s="111"/>
      <c r="HF114" s="111"/>
      <c r="HG114" s="111"/>
      <c r="HH114" s="111"/>
      <c r="HI114" s="111"/>
      <c r="HJ114" s="111"/>
      <c r="HK114" s="111"/>
      <c r="HL114" s="111"/>
      <c r="HM114" s="111"/>
      <c r="HN114" s="111"/>
      <c r="HO114" s="111"/>
      <c r="HP114" s="111"/>
      <c r="HQ114" s="111"/>
      <c r="HR114" s="111"/>
      <c r="HS114" s="111"/>
      <c r="HT114" s="111"/>
      <c r="HU114" s="111"/>
      <c r="HV114" s="111"/>
      <c r="HW114" s="111"/>
      <c r="HX114" s="111"/>
      <c r="HY114" s="111"/>
      <c r="HZ114" s="111"/>
      <c r="IA114" s="111"/>
      <c r="IB114" s="111"/>
      <c r="IC114" s="111"/>
      <c r="ID114" s="111"/>
      <c r="IE114" s="111"/>
      <c r="IF114" s="111"/>
      <c r="IG114" s="111"/>
      <c r="IH114" s="111"/>
      <c r="II114" s="111"/>
      <c r="IJ114" s="111"/>
    </row>
    <row r="115" spans="1:244" s="115" customFormat="1" ht="24" hidden="1">
      <c r="A115" s="570"/>
      <c r="B115" s="663" t="s">
        <v>96</v>
      </c>
      <c r="C115" s="571"/>
      <c r="D115" s="572"/>
      <c r="E115" s="656"/>
      <c r="F115" s="578">
        <f>+F117+F119+F121+F123++F125</f>
        <v>0</v>
      </c>
      <c r="G115" s="587"/>
      <c r="H115" s="583"/>
      <c r="I115" s="583"/>
      <c r="J115" s="583"/>
      <c r="K115" s="578">
        <f>+K117+K119+K121+K123++K125</f>
        <v>0</v>
      </c>
      <c r="L115" s="587"/>
      <c r="M115" s="587"/>
      <c r="N115" s="587"/>
      <c r="O115" s="587"/>
      <c r="P115" s="587"/>
      <c r="Q115" s="583"/>
      <c r="R115" s="583"/>
      <c r="S115" s="583"/>
      <c r="T115" s="584">
        <f>+T117+T119+T121+T123++T125</f>
        <v>0</v>
      </c>
      <c r="U115" s="588"/>
      <c r="V115" s="583"/>
      <c r="W115" s="583"/>
      <c r="X115" s="583"/>
      <c r="Y115" s="578">
        <f>+Y117+Y119+Y121+Y123++Y125</f>
        <v>0</v>
      </c>
      <c r="Z115" s="587"/>
      <c r="AA115" s="583"/>
      <c r="AB115" s="583"/>
      <c r="AC115" s="583"/>
      <c r="AD115" s="578">
        <f>+AD117+AD119+AD121+AD123++AD125</f>
        <v>0</v>
      </c>
      <c r="AE115" s="587"/>
      <c r="AF115" s="583"/>
      <c r="AG115" s="583"/>
      <c r="AH115" s="583"/>
      <c r="AI115" s="578">
        <f>+AI117+AI119+AI121+AI123++AI125</f>
        <v>0</v>
      </c>
      <c r="AJ115" s="587"/>
      <c r="AK115" s="583"/>
      <c r="AL115" s="583"/>
      <c r="AM115" s="583"/>
      <c r="AN115" s="667">
        <f>+AN117+AN119+AN121+AN123++AN125</f>
        <v>6.8</v>
      </c>
      <c r="AO115" s="587"/>
      <c r="AP115" s="583"/>
      <c r="AQ115" s="583"/>
      <c r="AR115" s="583"/>
      <c r="AS115" s="578">
        <f>+AS117+AS119+AS121+AS123++AS125</f>
        <v>0</v>
      </c>
      <c r="AT115" s="587"/>
      <c r="AU115" s="583"/>
      <c r="AV115" s="583"/>
      <c r="AW115" s="583"/>
      <c r="AX115" s="578">
        <f>+AX117+AX119+AX121+AX123++AX125</f>
        <v>0</v>
      </c>
      <c r="AY115" s="587"/>
      <c r="AZ115" s="583"/>
      <c r="BA115" s="583"/>
      <c r="BB115" s="583"/>
      <c r="BC115" s="578">
        <f>+BC117+BC119+BC121+BC123++BC125</f>
        <v>0</v>
      </c>
      <c r="BD115" s="587"/>
      <c r="BE115" s="583"/>
      <c r="BF115" s="583"/>
      <c r="BG115" s="583"/>
      <c r="BH115" s="578">
        <f>+BH117+BH119+BH121+BH123++BH125</f>
        <v>0</v>
      </c>
      <c r="BI115" s="587"/>
      <c r="BJ115" s="583"/>
      <c r="BK115" s="583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1"/>
      <c r="CG115" s="111"/>
      <c r="CH115" s="111"/>
      <c r="CI115" s="111"/>
      <c r="CJ115" s="111"/>
      <c r="CK115" s="111"/>
      <c r="CL115" s="111"/>
      <c r="CM115" s="111"/>
      <c r="CN115" s="111"/>
      <c r="CO115" s="111"/>
      <c r="CP115" s="111"/>
      <c r="CQ115" s="111"/>
      <c r="CR115" s="111"/>
      <c r="CS115" s="111"/>
      <c r="CT115" s="111"/>
      <c r="CU115" s="111"/>
      <c r="CV115" s="111"/>
      <c r="CW115" s="111"/>
      <c r="CX115" s="111"/>
      <c r="CY115" s="111"/>
      <c r="CZ115" s="111"/>
      <c r="DA115" s="111"/>
      <c r="DB115" s="111"/>
      <c r="DC115" s="111"/>
      <c r="DD115" s="111"/>
      <c r="DE115" s="111"/>
      <c r="DF115" s="111"/>
      <c r="DG115" s="111"/>
      <c r="DH115" s="111"/>
      <c r="DI115" s="111"/>
      <c r="DJ115" s="111"/>
      <c r="DK115" s="111"/>
      <c r="DL115" s="111"/>
      <c r="DM115" s="111"/>
      <c r="DN115" s="111"/>
      <c r="DO115" s="111"/>
      <c r="DP115" s="111"/>
      <c r="DQ115" s="111"/>
      <c r="DR115" s="111"/>
      <c r="DS115" s="111"/>
      <c r="DT115" s="111"/>
      <c r="DU115" s="111"/>
      <c r="DV115" s="111"/>
      <c r="DW115" s="111"/>
      <c r="DX115" s="111"/>
      <c r="DY115" s="111"/>
      <c r="DZ115" s="111"/>
      <c r="EA115" s="111"/>
      <c r="EB115" s="111"/>
      <c r="EC115" s="111"/>
      <c r="ED115" s="111"/>
      <c r="EE115" s="111"/>
      <c r="EF115" s="111"/>
      <c r="EG115" s="111"/>
      <c r="EH115" s="111"/>
      <c r="EI115" s="111"/>
      <c r="EJ115" s="111"/>
      <c r="EK115" s="111"/>
      <c r="EL115" s="111"/>
      <c r="EM115" s="111"/>
      <c r="EN115" s="111"/>
      <c r="EO115" s="111"/>
      <c r="EP115" s="111"/>
      <c r="EQ115" s="111"/>
      <c r="ER115" s="111"/>
      <c r="ES115" s="111"/>
      <c r="ET115" s="111"/>
      <c r="EU115" s="111"/>
      <c r="EV115" s="111"/>
      <c r="EW115" s="111"/>
      <c r="EX115" s="111"/>
      <c r="EY115" s="111"/>
      <c r="EZ115" s="111"/>
      <c r="FA115" s="111"/>
      <c r="FB115" s="111"/>
      <c r="FC115" s="111"/>
      <c r="FD115" s="111"/>
      <c r="FE115" s="111"/>
      <c r="FF115" s="111"/>
      <c r="FG115" s="111"/>
      <c r="FH115" s="111"/>
      <c r="FI115" s="111"/>
      <c r="FJ115" s="111"/>
      <c r="FK115" s="111"/>
      <c r="FL115" s="111"/>
      <c r="FM115" s="111"/>
      <c r="FN115" s="111"/>
      <c r="FO115" s="111"/>
      <c r="FP115" s="111"/>
      <c r="FQ115" s="111"/>
      <c r="FR115" s="111"/>
      <c r="FS115" s="111"/>
      <c r="FT115" s="111"/>
      <c r="FU115" s="111"/>
      <c r="FV115" s="111"/>
      <c r="FW115" s="111"/>
      <c r="FX115" s="111"/>
      <c r="FY115" s="111"/>
      <c r="FZ115" s="111"/>
      <c r="GA115" s="111"/>
      <c r="GB115" s="111"/>
      <c r="GC115" s="111"/>
      <c r="GD115" s="111"/>
      <c r="GE115" s="111"/>
      <c r="GF115" s="111"/>
      <c r="GG115" s="111"/>
      <c r="GH115" s="111"/>
      <c r="GI115" s="111"/>
      <c r="GJ115" s="111"/>
      <c r="GK115" s="111"/>
      <c r="GL115" s="111"/>
      <c r="GM115" s="111"/>
      <c r="GN115" s="111"/>
      <c r="GO115" s="111"/>
      <c r="GP115" s="111"/>
      <c r="GQ115" s="111"/>
      <c r="GR115" s="111"/>
      <c r="GS115" s="111"/>
      <c r="GT115" s="111"/>
      <c r="GU115" s="111"/>
      <c r="GV115" s="111"/>
      <c r="GW115" s="111"/>
      <c r="GX115" s="111"/>
      <c r="GY115" s="111"/>
      <c r="GZ115" s="111"/>
      <c r="HA115" s="111"/>
      <c r="HB115" s="111"/>
      <c r="HC115" s="111"/>
      <c r="HD115" s="111"/>
      <c r="HE115" s="111"/>
      <c r="HF115" s="111"/>
      <c r="HG115" s="111"/>
      <c r="HH115" s="111"/>
      <c r="HI115" s="111"/>
      <c r="HJ115" s="111"/>
      <c r="HK115" s="111"/>
      <c r="HL115" s="111"/>
      <c r="HM115" s="111"/>
      <c r="HN115" s="111"/>
      <c r="HO115" s="111"/>
      <c r="HP115" s="111"/>
      <c r="HQ115" s="111"/>
      <c r="HR115" s="111"/>
      <c r="HS115" s="111"/>
      <c r="HT115" s="111"/>
      <c r="HU115" s="111"/>
      <c r="HV115" s="111"/>
      <c r="HW115" s="111"/>
      <c r="HX115" s="111"/>
      <c r="HY115" s="111"/>
      <c r="HZ115" s="111"/>
      <c r="IA115" s="111"/>
      <c r="IB115" s="111"/>
      <c r="IC115" s="111"/>
      <c r="ID115" s="111"/>
      <c r="IE115" s="111"/>
      <c r="IF115" s="111"/>
      <c r="IG115" s="111"/>
      <c r="IH115" s="111"/>
      <c r="II115" s="111"/>
      <c r="IJ115" s="111"/>
    </row>
    <row r="116" spans="1:244" s="137" customFormat="1" ht="43.5">
      <c r="A116" s="506"/>
      <c r="B116" s="545" t="s">
        <v>103</v>
      </c>
      <c r="C116" s="568"/>
      <c r="D116" s="507" t="s">
        <v>181</v>
      </c>
      <c r="E116" s="646"/>
      <c r="F116" s="574">
        <v>0</v>
      </c>
      <c r="G116" s="638"/>
      <c r="H116" s="622"/>
      <c r="I116" s="622"/>
      <c r="J116" s="622"/>
      <c r="K116" s="574">
        <v>0</v>
      </c>
      <c r="L116" s="638"/>
      <c r="M116" s="638"/>
      <c r="N116" s="638"/>
      <c r="O116" s="638"/>
      <c r="P116" s="638"/>
      <c r="Q116" s="622"/>
      <c r="R116" s="622"/>
      <c r="S116" s="622"/>
      <c r="T116" s="574">
        <v>0</v>
      </c>
      <c r="U116" s="670"/>
      <c r="V116" s="622"/>
      <c r="W116" s="622"/>
      <c r="X116" s="622"/>
      <c r="Y116" s="574">
        <v>0</v>
      </c>
      <c r="Z116" s="638"/>
      <c r="AA116" s="622"/>
      <c r="AB116" s="622"/>
      <c r="AC116" s="622"/>
      <c r="AD116" s="574">
        <v>0</v>
      </c>
      <c r="AE116" s="638"/>
      <c r="AF116" s="622"/>
      <c r="AG116" s="622"/>
      <c r="AH116" s="622"/>
      <c r="AI116" s="574">
        <v>0</v>
      </c>
      <c r="AJ116" s="638"/>
      <c r="AK116" s="622"/>
      <c r="AL116" s="622"/>
      <c r="AM116" s="622"/>
      <c r="AN116" s="664">
        <v>1</v>
      </c>
      <c r="AO116" s="638"/>
      <c r="AP116" s="622"/>
      <c r="AQ116" s="622"/>
      <c r="AR116" s="622"/>
      <c r="AS116" s="574">
        <v>0</v>
      </c>
      <c r="AT116" s="638"/>
      <c r="AU116" s="622"/>
      <c r="AV116" s="622"/>
      <c r="AW116" s="622"/>
      <c r="AX116" s="574">
        <v>0</v>
      </c>
      <c r="AY116" s="638"/>
      <c r="AZ116" s="622"/>
      <c r="BA116" s="622"/>
      <c r="BB116" s="622"/>
      <c r="BC116" s="574">
        <v>0</v>
      </c>
      <c r="BD116" s="638"/>
      <c r="BE116" s="622"/>
      <c r="BF116" s="622"/>
      <c r="BG116" s="622"/>
      <c r="BH116" s="574">
        <v>0</v>
      </c>
      <c r="BI116" s="638"/>
      <c r="BJ116" s="622"/>
      <c r="BK116" s="622"/>
      <c r="BL116" s="136"/>
      <c r="BM116" s="136"/>
      <c r="BN116" s="136"/>
      <c r="BO116" s="136"/>
      <c r="BP116" s="136"/>
      <c r="BQ116" s="136"/>
      <c r="BR116" s="136"/>
      <c r="BS116" s="136"/>
      <c r="BT116" s="136"/>
      <c r="BU116" s="136"/>
      <c r="BV116" s="136"/>
      <c r="BW116" s="136"/>
      <c r="BX116" s="136"/>
      <c r="BY116" s="136"/>
      <c r="BZ116" s="136"/>
      <c r="CA116" s="136"/>
      <c r="CB116" s="136"/>
      <c r="CC116" s="136"/>
      <c r="CD116" s="136"/>
      <c r="CE116" s="136"/>
      <c r="CF116" s="136"/>
      <c r="CG116" s="136"/>
      <c r="CH116" s="136"/>
      <c r="CI116" s="136"/>
      <c r="CJ116" s="136"/>
      <c r="CK116" s="136"/>
      <c r="CL116" s="136"/>
      <c r="CM116" s="136"/>
      <c r="CN116" s="136"/>
      <c r="CO116" s="136"/>
      <c r="CP116" s="136"/>
      <c r="CQ116" s="136"/>
      <c r="CR116" s="136"/>
      <c r="CS116" s="136"/>
      <c r="CT116" s="136"/>
      <c r="CU116" s="136"/>
      <c r="CV116" s="136"/>
      <c r="CW116" s="136"/>
      <c r="CX116" s="136"/>
      <c r="CY116" s="136"/>
      <c r="CZ116" s="136"/>
      <c r="DA116" s="136"/>
      <c r="DB116" s="136"/>
      <c r="DC116" s="136"/>
      <c r="DD116" s="136"/>
      <c r="DE116" s="136"/>
      <c r="DF116" s="136"/>
      <c r="DG116" s="136"/>
      <c r="DH116" s="136"/>
      <c r="DI116" s="136"/>
      <c r="DJ116" s="136"/>
      <c r="DK116" s="136"/>
      <c r="DL116" s="136"/>
      <c r="DM116" s="136"/>
      <c r="DN116" s="136"/>
      <c r="DO116" s="136"/>
      <c r="DP116" s="136"/>
      <c r="DQ116" s="136"/>
      <c r="DR116" s="136"/>
      <c r="DS116" s="136"/>
      <c r="DT116" s="136"/>
      <c r="DU116" s="136"/>
      <c r="DV116" s="136"/>
      <c r="DW116" s="136"/>
      <c r="DX116" s="136"/>
      <c r="DY116" s="136"/>
      <c r="DZ116" s="136"/>
      <c r="EA116" s="136"/>
      <c r="EB116" s="136"/>
      <c r="EC116" s="136"/>
      <c r="ED116" s="136"/>
      <c r="EE116" s="136"/>
      <c r="EF116" s="136"/>
      <c r="EG116" s="136"/>
      <c r="EH116" s="136"/>
      <c r="EI116" s="136"/>
      <c r="EJ116" s="136"/>
      <c r="EK116" s="136"/>
      <c r="EL116" s="136"/>
      <c r="EM116" s="136"/>
      <c r="EN116" s="136"/>
      <c r="EO116" s="136"/>
      <c r="EP116" s="136"/>
      <c r="EQ116" s="136"/>
      <c r="ER116" s="136"/>
      <c r="ES116" s="136"/>
      <c r="ET116" s="136"/>
      <c r="EU116" s="136"/>
      <c r="EV116" s="136"/>
      <c r="EW116" s="136"/>
      <c r="EX116" s="136"/>
      <c r="EY116" s="136"/>
      <c r="EZ116" s="136"/>
      <c r="FA116" s="136"/>
      <c r="FB116" s="136"/>
      <c r="FC116" s="136"/>
      <c r="FD116" s="136"/>
      <c r="FE116" s="136"/>
      <c r="FF116" s="136"/>
      <c r="FG116" s="136"/>
      <c r="FH116" s="136"/>
      <c r="FI116" s="136"/>
      <c r="FJ116" s="136"/>
      <c r="FK116" s="136"/>
      <c r="FL116" s="136"/>
      <c r="FM116" s="136"/>
      <c r="FN116" s="136"/>
      <c r="FO116" s="136"/>
      <c r="FP116" s="136"/>
      <c r="FQ116" s="136"/>
      <c r="FR116" s="136"/>
      <c r="FS116" s="136"/>
      <c r="FT116" s="136"/>
      <c r="FU116" s="136"/>
      <c r="FV116" s="136"/>
      <c r="FW116" s="136"/>
      <c r="FX116" s="136"/>
      <c r="FY116" s="136"/>
      <c r="FZ116" s="136"/>
      <c r="GA116" s="136"/>
      <c r="GB116" s="136"/>
      <c r="GC116" s="136"/>
      <c r="GD116" s="136"/>
      <c r="GE116" s="136"/>
      <c r="GF116" s="136"/>
      <c r="GG116" s="136"/>
      <c r="GH116" s="136"/>
      <c r="GI116" s="136"/>
      <c r="GJ116" s="136"/>
      <c r="GK116" s="136"/>
      <c r="GL116" s="136"/>
      <c r="GM116" s="136"/>
      <c r="GN116" s="136"/>
      <c r="GO116" s="136"/>
      <c r="GP116" s="136"/>
      <c r="GQ116" s="136"/>
      <c r="GR116" s="136"/>
      <c r="GS116" s="136"/>
      <c r="GT116" s="136"/>
      <c r="GU116" s="136"/>
      <c r="GV116" s="136"/>
      <c r="GW116" s="136"/>
      <c r="GX116" s="136"/>
      <c r="GY116" s="136"/>
      <c r="GZ116" s="136"/>
      <c r="HA116" s="136"/>
      <c r="HB116" s="136"/>
      <c r="HC116" s="136"/>
      <c r="HD116" s="136"/>
      <c r="HE116" s="136"/>
      <c r="HF116" s="136"/>
      <c r="HG116" s="136"/>
      <c r="HH116" s="136"/>
      <c r="HI116" s="136"/>
      <c r="HJ116" s="136"/>
      <c r="HK116" s="136"/>
      <c r="HL116" s="136"/>
      <c r="HM116" s="136"/>
      <c r="HN116" s="136"/>
      <c r="HO116" s="136"/>
      <c r="HP116" s="136"/>
      <c r="HQ116" s="136"/>
      <c r="HR116" s="136"/>
      <c r="HS116" s="136"/>
      <c r="HT116" s="136"/>
      <c r="HU116" s="136"/>
      <c r="HV116" s="136"/>
      <c r="HW116" s="136"/>
      <c r="HX116" s="136"/>
      <c r="HY116" s="136"/>
      <c r="HZ116" s="136"/>
      <c r="IA116" s="136"/>
      <c r="IB116" s="136"/>
      <c r="IC116" s="136"/>
      <c r="ID116" s="136"/>
      <c r="IE116" s="136"/>
      <c r="IF116" s="136"/>
      <c r="IG116" s="136"/>
      <c r="IH116" s="136"/>
      <c r="II116" s="136"/>
      <c r="IJ116" s="136"/>
    </row>
    <row r="117" spans="1:244" s="137" customFormat="1" ht="24" hidden="1">
      <c r="A117" s="506"/>
      <c r="B117" s="138" t="s">
        <v>94</v>
      </c>
      <c r="C117" s="568"/>
      <c r="D117" s="507"/>
      <c r="E117" s="666"/>
      <c r="F117" s="578">
        <f>+F116*0.2</f>
        <v>0</v>
      </c>
      <c r="G117" s="657"/>
      <c r="H117" s="669"/>
      <c r="I117" s="669"/>
      <c r="J117" s="669"/>
      <c r="K117" s="578">
        <f>+K116*0.2</f>
        <v>0</v>
      </c>
      <c r="L117" s="657"/>
      <c r="M117" s="657"/>
      <c r="N117" s="657"/>
      <c r="O117" s="657"/>
      <c r="P117" s="657"/>
      <c r="Q117" s="669"/>
      <c r="R117" s="669"/>
      <c r="S117" s="669"/>
      <c r="T117" s="578">
        <f>+T116*0.2</f>
        <v>0</v>
      </c>
      <c r="U117" s="642"/>
      <c r="V117" s="669"/>
      <c r="W117" s="669"/>
      <c r="X117" s="669"/>
      <c r="Y117" s="578">
        <f>+Y116*0.2</f>
        <v>0</v>
      </c>
      <c r="Z117" s="657"/>
      <c r="AA117" s="669"/>
      <c r="AB117" s="669"/>
      <c r="AC117" s="669"/>
      <c r="AD117" s="578">
        <f>+AD116*0.2</f>
        <v>0</v>
      </c>
      <c r="AE117" s="657"/>
      <c r="AF117" s="669"/>
      <c r="AG117" s="669"/>
      <c r="AH117" s="669"/>
      <c r="AI117" s="578">
        <f>+AI116*0.2</f>
        <v>0</v>
      </c>
      <c r="AJ117" s="657"/>
      <c r="AK117" s="669"/>
      <c r="AL117" s="669"/>
      <c r="AM117" s="669"/>
      <c r="AN117" s="667">
        <f>+AN116*0.2</f>
        <v>0.2</v>
      </c>
      <c r="AO117" s="657"/>
      <c r="AP117" s="669"/>
      <c r="AQ117" s="669"/>
      <c r="AR117" s="669"/>
      <c r="AS117" s="578">
        <f>+AS116*0.2</f>
        <v>0</v>
      </c>
      <c r="AT117" s="657"/>
      <c r="AU117" s="669"/>
      <c r="AV117" s="669"/>
      <c r="AW117" s="669"/>
      <c r="AX117" s="578">
        <f>+AX116*0.2</f>
        <v>0</v>
      </c>
      <c r="AY117" s="657"/>
      <c r="AZ117" s="669"/>
      <c r="BA117" s="669"/>
      <c r="BB117" s="669"/>
      <c r="BC117" s="578">
        <f>+BC116*0.2</f>
        <v>0</v>
      </c>
      <c r="BD117" s="657"/>
      <c r="BE117" s="669"/>
      <c r="BF117" s="669"/>
      <c r="BG117" s="669"/>
      <c r="BH117" s="578">
        <f>+BH116*0.2</f>
        <v>0</v>
      </c>
      <c r="BI117" s="657"/>
      <c r="BJ117" s="669"/>
      <c r="BK117" s="669"/>
      <c r="BL117" s="136"/>
      <c r="BM117" s="136"/>
      <c r="BN117" s="136"/>
      <c r="BO117" s="136"/>
      <c r="BP117" s="136"/>
      <c r="BQ117" s="136"/>
      <c r="BR117" s="136"/>
      <c r="BS117" s="136"/>
      <c r="BT117" s="136"/>
      <c r="BU117" s="136"/>
      <c r="BV117" s="136"/>
      <c r="BW117" s="136"/>
      <c r="BX117" s="136"/>
      <c r="BY117" s="136"/>
      <c r="BZ117" s="136"/>
      <c r="CA117" s="136"/>
      <c r="CB117" s="136"/>
      <c r="CC117" s="136"/>
      <c r="CD117" s="136"/>
      <c r="CE117" s="136"/>
      <c r="CF117" s="136"/>
      <c r="CG117" s="136"/>
      <c r="CH117" s="136"/>
      <c r="CI117" s="136"/>
      <c r="CJ117" s="136"/>
      <c r="CK117" s="136"/>
      <c r="CL117" s="136"/>
      <c r="CM117" s="136"/>
      <c r="CN117" s="136"/>
      <c r="CO117" s="136"/>
      <c r="CP117" s="136"/>
      <c r="CQ117" s="136"/>
      <c r="CR117" s="136"/>
      <c r="CS117" s="136"/>
      <c r="CT117" s="136"/>
      <c r="CU117" s="136"/>
      <c r="CV117" s="136"/>
      <c r="CW117" s="136"/>
      <c r="CX117" s="136"/>
      <c r="CY117" s="136"/>
      <c r="CZ117" s="136"/>
      <c r="DA117" s="136"/>
      <c r="DB117" s="136"/>
      <c r="DC117" s="136"/>
      <c r="DD117" s="136"/>
      <c r="DE117" s="136"/>
      <c r="DF117" s="136"/>
      <c r="DG117" s="136"/>
      <c r="DH117" s="136"/>
      <c r="DI117" s="136"/>
      <c r="DJ117" s="136"/>
      <c r="DK117" s="136"/>
      <c r="DL117" s="136"/>
      <c r="DM117" s="136"/>
      <c r="DN117" s="136"/>
      <c r="DO117" s="136"/>
      <c r="DP117" s="136"/>
      <c r="DQ117" s="136"/>
      <c r="DR117" s="136"/>
      <c r="DS117" s="136"/>
      <c r="DT117" s="136"/>
      <c r="DU117" s="136"/>
      <c r="DV117" s="136"/>
      <c r="DW117" s="136"/>
      <c r="DX117" s="136"/>
      <c r="DY117" s="136"/>
      <c r="DZ117" s="136"/>
      <c r="EA117" s="136"/>
      <c r="EB117" s="136"/>
      <c r="EC117" s="136"/>
      <c r="ED117" s="136"/>
      <c r="EE117" s="136"/>
      <c r="EF117" s="136"/>
      <c r="EG117" s="136"/>
      <c r="EH117" s="136"/>
      <c r="EI117" s="136"/>
      <c r="EJ117" s="136"/>
      <c r="EK117" s="136"/>
      <c r="EL117" s="136"/>
      <c r="EM117" s="136"/>
      <c r="EN117" s="136"/>
      <c r="EO117" s="136"/>
      <c r="EP117" s="136"/>
      <c r="EQ117" s="136"/>
      <c r="ER117" s="136"/>
      <c r="ES117" s="136"/>
      <c r="ET117" s="136"/>
      <c r="EU117" s="136"/>
      <c r="EV117" s="136"/>
      <c r="EW117" s="136"/>
      <c r="EX117" s="136"/>
      <c r="EY117" s="136"/>
      <c r="EZ117" s="136"/>
      <c r="FA117" s="136"/>
      <c r="FB117" s="136"/>
      <c r="FC117" s="136"/>
      <c r="FD117" s="136"/>
      <c r="FE117" s="136"/>
      <c r="FF117" s="136"/>
      <c r="FG117" s="136"/>
      <c r="FH117" s="136"/>
      <c r="FI117" s="136"/>
      <c r="FJ117" s="136"/>
      <c r="FK117" s="136"/>
      <c r="FL117" s="136"/>
      <c r="FM117" s="136"/>
      <c r="FN117" s="136"/>
      <c r="FO117" s="136"/>
      <c r="FP117" s="136"/>
      <c r="FQ117" s="136"/>
      <c r="FR117" s="136"/>
      <c r="FS117" s="136"/>
      <c r="FT117" s="136"/>
      <c r="FU117" s="136"/>
      <c r="FV117" s="136"/>
      <c r="FW117" s="136"/>
      <c r="FX117" s="136"/>
      <c r="FY117" s="136"/>
      <c r="FZ117" s="136"/>
      <c r="GA117" s="136"/>
      <c r="GB117" s="136"/>
      <c r="GC117" s="136"/>
      <c r="GD117" s="136"/>
      <c r="GE117" s="136"/>
      <c r="GF117" s="136"/>
      <c r="GG117" s="136"/>
      <c r="GH117" s="136"/>
      <c r="GI117" s="136"/>
      <c r="GJ117" s="136"/>
      <c r="GK117" s="136"/>
      <c r="GL117" s="136"/>
      <c r="GM117" s="136"/>
      <c r="GN117" s="136"/>
      <c r="GO117" s="136"/>
      <c r="GP117" s="136"/>
      <c r="GQ117" s="136"/>
      <c r="GR117" s="136"/>
      <c r="GS117" s="136"/>
      <c r="GT117" s="136"/>
      <c r="GU117" s="136"/>
      <c r="GV117" s="136"/>
      <c r="GW117" s="136"/>
      <c r="GX117" s="136"/>
      <c r="GY117" s="136"/>
      <c r="GZ117" s="136"/>
      <c r="HA117" s="136"/>
      <c r="HB117" s="136"/>
      <c r="HC117" s="136"/>
      <c r="HD117" s="136"/>
      <c r="HE117" s="136"/>
      <c r="HF117" s="136"/>
      <c r="HG117" s="136"/>
      <c r="HH117" s="136"/>
      <c r="HI117" s="136"/>
      <c r="HJ117" s="136"/>
      <c r="HK117" s="136"/>
      <c r="HL117" s="136"/>
      <c r="HM117" s="136"/>
      <c r="HN117" s="136"/>
      <c r="HO117" s="136"/>
      <c r="HP117" s="136"/>
      <c r="HQ117" s="136"/>
      <c r="HR117" s="136"/>
      <c r="HS117" s="136"/>
      <c r="HT117" s="136"/>
      <c r="HU117" s="136"/>
      <c r="HV117" s="136"/>
      <c r="HW117" s="136"/>
      <c r="HX117" s="136"/>
      <c r="HY117" s="136"/>
      <c r="HZ117" s="136"/>
      <c r="IA117" s="136"/>
      <c r="IB117" s="136"/>
      <c r="IC117" s="136"/>
      <c r="ID117" s="136"/>
      <c r="IE117" s="136"/>
      <c r="IF117" s="136"/>
      <c r="IG117" s="136"/>
      <c r="IH117" s="136"/>
      <c r="II117" s="136"/>
      <c r="IJ117" s="136"/>
    </row>
    <row r="118" spans="1:244" s="137" customFormat="1" ht="24.75" customHeight="1">
      <c r="A118" s="506"/>
      <c r="B118" s="545" t="s">
        <v>104</v>
      </c>
      <c r="C118" s="568"/>
      <c r="D118" s="507" t="s">
        <v>181</v>
      </c>
      <c r="E118" s="646"/>
      <c r="F118" s="574">
        <v>0</v>
      </c>
      <c r="G118" s="638"/>
      <c r="H118" s="622"/>
      <c r="I118" s="622"/>
      <c r="J118" s="622"/>
      <c r="K118" s="574">
        <v>0</v>
      </c>
      <c r="L118" s="638"/>
      <c r="M118" s="638"/>
      <c r="N118" s="638"/>
      <c r="O118" s="638"/>
      <c r="P118" s="638"/>
      <c r="Q118" s="622"/>
      <c r="R118" s="622"/>
      <c r="S118" s="622"/>
      <c r="T118" s="574">
        <v>0</v>
      </c>
      <c r="U118" s="670"/>
      <c r="V118" s="622"/>
      <c r="W118" s="622"/>
      <c r="X118" s="622"/>
      <c r="Y118" s="574">
        <v>0</v>
      </c>
      <c r="Z118" s="638"/>
      <c r="AA118" s="622"/>
      <c r="AB118" s="622"/>
      <c r="AC118" s="622"/>
      <c r="AD118" s="574">
        <v>0</v>
      </c>
      <c r="AE118" s="638"/>
      <c r="AF118" s="622"/>
      <c r="AG118" s="622"/>
      <c r="AH118" s="622"/>
      <c r="AI118" s="574">
        <v>0</v>
      </c>
      <c r="AJ118" s="638"/>
      <c r="AK118" s="622"/>
      <c r="AL118" s="622"/>
      <c r="AM118" s="622"/>
      <c r="AN118" s="664">
        <v>0</v>
      </c>
      <c r="AO118" s="638"/>
      <c r="AP118" s="622"/>
      <c r="AQ118" s="622"/>
      <c r="AR118" s="622"/>
      <c r="AS118" s="574">
        <v>0</v>
      </c>
      <c r="AT118" s="638"/>
      <c r="AU118" s="622"/>
      <c r="AV118" s="622"/>
      <c r="AW118" s="622"/>
      <c r="AX118" s="574">
        <v>0</v>
      </c>
      <c r="AY118" s="638"/>
      <c r="AZ118" s="622"/>
      <c r="BA118" s="622"/>
      <c r="BB118" s="622"/>
      <c r="BC118" s="574">
        <v>0</v>
      </c>
      <c r="BD118" s="638"/>
      <c r="BE118" s="622"/>
      <c r="BF118" s="622"/>
      <c r="BG118" s="622"/>
      <c r="BH118" s="574">
        <v>0</v>
      </c>
      <c r="BI118" s="638"/>
      <c r="BJ118" s="622"/>
      <c r="BK118" s="622"/>
      <c r="BL118" s="136"/>
      <c r="BM118" s="136"/>
      <c r="BN118" s="136"/>
      <c r="BO118" s="136"/>
      <c r="BP118" s="136"/>
      <c r="BQ118" s="136"/>
      <c r="BR118" s="136"/>
      <c r="BS118" s="136"/>
      <c r="BT118" s="136"/>
      <c r="BU118" s="136"/>
      <c r="BV118" s="136"/>
      <c r="BW118" s="136"/>
      <c r="BX118" s="136"/>
      <c r="BY118" s="136"/>
      <c r="BZ118" s="136"/>
      <c r="CA118" s="136"/>
      <c r="CB118" s="136"/>
      <c r="CC118" s="136"/>
      <c r="CD118" s="136"/>
      <c r="CE118" s="136"/>
      <c r="CF118" s="136"/>
      <c r="CG118" s="136"/>
      <c r="CH118" s="136"/>
      <c r="CI118" s="136"/>
      <c r="CJ118" s="136"/>
      <c r="CK118" s="136"/>
      <c r="CL118" s="136"/>
      <c r="CM118" s="136"/>
      <c r="CN118" s="136"/>
      <c r="CO118" s="136"/>
      <c r="CP118" s="136"/>
      <c r="CQ118" s="136"/>
      <c r="CR118" s="136"/>
      <c r="CS118" s="136"/>
      <c r="CT118" s="136"/>
      <c r="CU118" s="136"/>
      <c r="CV118" s="136"/>
      <c r="CW118" s="136"/>
      <c r="CX118" s="136"/>
      <c r="CY118" s="136"/>
      <c r="CZ118" s="136"/>
      <c r="DA118" s="136"/>
      <c r="DB118" s="136"/>
      <c r="DC118" s="136"/>
      <c r="DD118" s="136"/>
      <c r="DE118" s="136"/>
      <c r="DF118" s="136"/>
      <c r="DG118" s="136"/>
      <c r="DH118" s="136"/>
      <c r="DI118" s="136"/>
      <c r="DJ118" s="136"/>
      <c r="DK118" s="136"/>
      <c r="DL118" s="136"/>
      <c r="DM118" s="136"/>
      <c r="DN118" s="136"/>
      <c r="DO118" s="136"/>
      <c r="DP118" s="136"/>
      <c r="DQ118" s="136"/>
      <c r="DR118" s="136"/>
      <c r="DS118" s="136"/>
      <c r="DT118" s="136"/>
      <c r="DU118" s="136"/>
      <c r="DV118" s="136"/>
      <c r="DW118" s="136"/>
      <c r="DX118" s="136"/>
      <c r="DY118" s="136"/>
      <c r="DZ118" s="136"/>
      <c r="EA118" s="136"/>
      <c r="EB118" s="136"/>
      <c r="EC118" s="136"/>
      <c r="ED118" s="136"/>
      <c r="EE118" s="136"/>
      <c r="EF118" s="136"/>
      <c r="EG118" s="136"/>
      <c r="EH118" s="136"/>
      <c r="EI118" s="136"/>
      <c r="EJ118" s="136"/>
      <c r="EK118" s="136"/>
      <c r="EL118" s="136"/>
      <c r="EM118" s="136"/>
      <c r="EN118" s="136"/>
      <c r="EO118" s="136"/>
      <c r="EP118" s="136"/>
      <c r="EQ118" s="136"/>
      <c r="ER118" s="136"/>
      <c r="ES118" s="136"/>
      <c r="ET118" s="136"/>
      <c r="EU118" s="136"/>
      <c r="EV118" s="136"/>
      <c r="EW118" s="136"/>
      <c r="EX118" s="136"/>
      <c r="EY118" s="136"/>
      <c r="EZ118" s="136"/>
      <c r="FA118" s="136"/>
      <c r="FB118" s="136"/>
      <c r="FC118" s="136"/>
      <c r="FD118" s="136"/>
      <c r="FE118" s="136"/>
      <c r="FF118" s="136"/>
      <c r="FG118" s="136"/>
      <c r="FH118" s="136"/>
      <c r="FI118" s="136"/>
      <c r="FJ118" s="136"/>
      <c r="FK118" s="136"/>
      <c r="FL118" s="136"/>
      <c r="FM118" s="136"/>
      <c r="FN118" s="136"/>
      <c r="FO118" s="136"/>
      <c r="FP118" s="136"/>
      <c r="FQ118" s="136"/>
      <c r="FR118" s="136"/>
      <c r="FS118" s="136"/>
      <c r="FT118" s="136"/>
      <c r="FU118" s="136"/>
      <c r="FV118" s="136"/>
      <c r="FW118" s="136"/>
      <c r="FX118" s="136"/>
      <c r="FY118" s="136"/>
      <c r="FZ118" s="136"/>
      <c r="GA118" s="136"/>
      <c r="GB118" s="136"/>
      <c r="GC118" s="136"/>
      <c r="GD118" s="136"/>
      <c r="GE118" s="136"/>
      <c r="GF118" s="136"/>
      <c r="GG118" s="136"/>
      <c r="GH118" s="136"/>
      <c r="GI118" s="136"/>
      <c r="GJ118" s="136"/>
      <c r="GK118" s="136"/>
      <c r="GL118" s="136"/>
      <c r="GM118" s="136"/>
      <c r="GN118" s="136"/>
      <c r="GO118" s="136"/>
      <c r="GP118" s="136"/>
      <c r="GQ118" s="136"/>
      <c r="GR118" s="136"/>
      <c r="GS118" s="136"/>
      <c r="GT118" s="136"/>
      <c r="GU118" s="136"/>
      <c r="GV118" s="136"/>
      <c r="GW118" s="136"/>
      <c r="GX118" s="136"/>
      <c r="GY118" s="136"/>
      <c r="GZ118" s="136"/>
      <c r="HA118" s="136"/>
      <c r="HB118" s="136"/>
      <c r="HC118" s="136"/>
      <c r="HD118" s="136"/>
      <c r="HE118" s="136"/>
      <c r="HF118" s="136"/>
      <c r="HG118" s="136"/>
      <c r="HH118" s="136"/>
      <c r="HI118" s="136"/>
      <c r="HJ118" s="136"/>
      <c r="HK118" s="136"/>
      <c r="HL118" s="136"/>
      <c r="HM118" s="136"/>
      <c r="HN118" s="136"/>
      <c r="HO118" s="136"/>
      <c r="HP118" s="136"/>
      <c r="HQ118" s="136"/>
      <c r="HR118" s="136"/>
      <c r="HS118" s="136"/>
      <c r="HT118" s="136"/>
      <c r="HU118" s="136"/>
      <c r="HV118" s="136"/>
      <c r="HW118" s="136"/>
      <c r="HX118" s="136"/>
      <c r="HY118" s="136"/>
      <c r="HZ118" s="136"/>
      <c r="IA118" s="136"/>
      <c r="IB118" s="136"/>
      <c r="IC118" s="136"/>
      <c r="ID118" s="136"/>
      <c r="IE118" s="136"/>
      <c r="IF118" s="136"/>
      <c r="IG118" s="136"/>
      <c r="IH118" s="136"/>
      <c r="II118" s="136"/>
      <c r="IJ118" s="136"/>
    </row>
    <row r="119" spans="1:244" s="137" customFormat="1" ht="24" hidden="1">
      <c r="A119" s="506"/>
      <c r="B119" s="138" t="s">
        <v>94</v>
      </c>
      <c r="C119" s="568"/>
      <c r="D119" s="507"/>
      <c r="E119" s="666"/>
      <c r="F119" s="578">
        <f>+F118*0.4</f>
        <v>0</v>
      </c>
      <c r="G119" s="657"/>
      <c r="H119" s="669"/>
      <c r="I119" s="669"/>
      <c r="J119" s="669"/>
      <c r="K119" s="578">
        <f>+K118*0.4</f>
        <v>0</v>
      </c>
      <c r="L119" s="657"/>
      <c r="M119" s="657"/>
      <c r="N119" s="657"/>
      <c r="O119" s="657"/>
      <c r="P119" s="657"/>
      <c r="Q119" s="669"/>
      <c r="R119" s="669"/>
      <c r="S119" s="669"/>
      <c r="T119" s="578">
        <f>+T118*0.4</f>
        <v>0</v>
      </c>
      <c r="U119" s="642"/>
      <c r="V119" s="669"/>
      <c r="W119" s="669"/>
      <c r="X119" s="669"/>
      <c r="Y119" s="578">
        <f>+Y118*0.4</f>
        <v>0</v>
      </c>
      <c r="Z119" s="657"/>
      <c r="AA119" s="669"/>
      <c r="AB119" s="669"/>
      <c r="AC119" s="669"/>
      <c r="AD119" s="578">
        <f>+AD118*0.4</f>
        <v>0</v>
      </c>
      <c r="AE119" s="657"/>
      <c r="AF119" s="669"/>
      <c r="AG119" s="669"/>
      <c r="AH119" s="669"/>
      <c r="AI119" s="578">
        <f>+AI118*0.4</f>
        <v>0</v>
      </c>
      <c r="AJ119" s="657"/>
      <c r="AK119" s="669"/>
      <c r="AL119" s="669"/>
      <c r="AM119" s="669"/>
      <c r="AN119" s="667">
        <f>+AN118*0.4</f>
        <v>0</v>
      </c>
      <c r="AO119" s="657"/>
      <c r="AP119" s="669"/>
      <c r="AQ119" s="669"/>
      <c r="AR119" s="669"/>
      <c r="AS119" s="578">
        <f>+AS118*0.4</f>
        <v>0</v>
      </c>
      <c r="AT119" s="657"/>
      <c r="AU119" s="669"/>
      <c r="AV119" s="669"/>
      <c r="AW119" s="669"/>
      <c r="AX119" s="578">
        <f>+AX118*0.4</f>
        <v>0</v>
      </c>
      <c r="AY119" s="657"/>
      <c r="AZ119" s="669"/>
      <c r="BA119" s="669"/>
      <c r="BB119" s="669"/>
      <c r="BC119" s="578">
        <f>+BC118*0.4</f>
        <v>0</v>
      </c>
      <c r="BD119" s="657"/>
      <c r="BE119" s="669"/>
      <c r="BF119" s="669"/>
      <c r="BG119" s="669"/>
      <c r="BH119" s="578">
        <f>+BH118*0.4</f>
        <v>0</v>
      </c>
      <c r="BI119" s="657"/>
      <c r="BJ119" s="669"/>
      <c r="BK119" s="669"/>
      <c r="BL119" s="136"/>
      <c r="BM119" s="136"/>
      <c r="BN119" s="136"/>
      <c r="BO119" s="136"/>
      <c r="BP119" s="136"/>
      <c r="BQ119" s="136"/>
      <c r="BR119" s="136"/>
      <c r="BS119" s="136"/>
      <c r="BT119" s="136"/>
      <c r="BU119" s="136"/>
      <c r="BV119" s="136"/>
      <c r="BW119" s="136"/>
      <c r="BX119" s="136"/>
      <c r="BY119" s="136"/>
      <c r="BZ119" s="136"/>
      <c r="CA119" s="136"/>
      <c r="CB119" s="136"/>
      <c r="CC119" s="136"/>
      <c r="CD119" s="136"/>
      <c r="CE119" s="136"/>
      <c r="CF119" s="136"/>
      <c r="CG119" s="136"/>
      <c r="CH119" s="136"/>
      <c r="CI119" s="136"/>
      <c r="CJ119" s="136"/>
      <c r="CK119" s="136"/>
      <c r="CL119" s="136"/>
      <c r="CM119" s="136"/>
      <c r="CN119" s="136"/>
      <c r="CO119" s="136"/>
      <c r="CP119" s="136"/>
      <c r="CQ119" s="136"/>
      <c r="CR119" s="136"/>
      <c r="CS119" s="136"/>
      <c r="CT119" s="136"/>
      <c r="CU119" s="136"/>
      <c r="CV119" s="136"/>
      <c r="CW119" s="136"/>
      <c r="CX119" s="136"/>
      <c r="CY119" s="136"/>
      <c r="CZ119" s="136"/>
      <c r="DA119" s="136"/>
      <c r="DB119" s="136"/>
      <c r="DC119" s="136"/>
      <c r="DD119" s="136"/>
      <c r="DE119" s="136"/>
      <c r="DF119" s="136"/>
      <c r="DG119" s="136"/>
      <c r="DH119" s="136"/>
      <c r="DI119" s="136"/>
      <c r="DJ119" s="136"/>
      <c r="DK119" s="136"/>
      <c r="DL119" s="136"/>
      <c r="DM119" s="136"/>
      <c r="DN119" s="136"/>
      <c r="DO119" s="136"/>
      <c r="DP119" s="136"/>
      <c r="DQ119" s="136"/>
      <c r="DR119" s="136"/>
      <c r="DS119" s="136"/>
      <c r="DT119" s="136"/>
      <c r="DU119" s="136"/>
      <c r="DV119" s="136"/>
      <c r="DW119" s="136"/>
      <c r="DX119" s="136"/>
      <c r="DY119" s="136"/>
      <c r="DZ119" s="136"/>
      <c r="EA119" s="136"/>
      <c r="EB119" s="136"/>
      <c r="EC119" s="136"/>
      <c r="ED119" s="136"/>
      <c r="EE119" s="136"/>
      <c r="EF119" s="136"/>
      <c r="EG119" s="136"/>
      <c r="EH119" s="136"/>
      <c r="EI119" s="136"/>
      <c r="EJ119" s="136"/>
      <c r="EK119" s="136"/>
      <c r="EL119" s="136"/>
      <c r="EM119" s="136"/>
      <c r="EN119" s="136"/>
      <c r="EO119" s="136"/>
      <c r="EP119" s="136"/>
      <c r="EQ119" s="136"/>
      <c r="ER119" s="136"/>
      <c r="ES119" s="136"/>
      <c r="ET119" s="136"/>
      <c r="EU119" s="136"/>
      <c r="EV119" s="136"/>
      <c r="EW119" s="136"/>
      <c r="EX119" s="136"/>
      <c r="EY119" s="136"/>
      <c r="EZ119" s="136"/>
      <c r="FA119" s="136"/>
      <c r="FB119" s="136"/>
      <c r="FC119" s="136"/>
      <c r="FD119" s="136"/>
      <c r="FE119" s="136"/>
      <c r="FF119" s="136"/>
      <c r="FG119" s="136"/>
      <c r="FH119" s="136"/>
      <c r="FI119" s="136"/>
      <c r="FJ119" s="136"/>
      <c r="FK119" s="136"/>
      <c r="FL119" s="136"/>
      <c r="FM119" s="136"/>
      <c r="FN119" s="136"/>
      <c r="FO119" s="136"/>
      <c r="FP119" s="136"/>
      <c r="FQ119" s="136"/>
      <c r="FR119" s="136"/>
      <c r="FS119" s="136"/>
      <c r="FT119" s="136"/>
      <c r="FU119" s="136"/>
      <c r="FV119" s="136"/>
      <c r="FW119" s="136"/>
      <c r="FX119" s="136"/>
      <c r="FY119" s="136"/>
      <c r="FZ119" s="136"/>
      <c r="GA119" s="136"/>
      <c r="GB119" s="136"/>
      <c r="GC119" s="136"/>
      <c r="GD119" s="136"/>
      <c r="GE119" s="136"/>
      <c r="GF119" s="136"/>
      <c r="GG119" s="136"/>
      <c r="GH119" s="136"/>
      <c r="GI119" s="136"/>
      <c r="GJ119" s="136"/>
      <c r="GK119" s="136"/>
      <c r="GL119" s="136"/>
      <c r="GM119" s="136"/>
      <c r="GN119" s="136"/>
      <c r="GO119" s="136"/>
      <c r="GP119" s="136"/>
      <c r="GQ119" s="136"/>
      <c r="GR119" s="136"/>
      <c r="GS119" s="136"/>
      <c r="GT119" s="136"/>
      <c r="GU119" s="136"/>
      <c r="GV119" s="136"/>
      <c r="GW119" s="136"/>
      <c r="GX119" s="136"/>
      <c r="GY119" s="136"/>
      <c r="GZ119" s="136"/>
      <c r="HA119" s="136"/>
      <c r="HB119" s="136"/>
      <c r="HC119" s="136"/>
      <c r="HD119" s="136"/>
      <c r="HE119" s="136"/>
      <c r="HF119" s="136"/>
      <c r="HG119" s="136"/>
      <c r="HH119" s="136"/>
      <c r="HI119" s="136"/>
      <c r="HJ119" s="136"/>
      <c r="HK119" s="136"/>
      <c r="HL119" s="136"/>
      <c r="HM119" s="136"/>
      <c r="HN119" s="136"/>
      <c r="HO119" s="136"/>
      <c r="HP119" s="136"/>
      <c r="HQ119" s="136"/>
      <c r="HR119" s="136"/>
      <c r="HS119" s="136"/>
      <c r="HT119" s="136"/>
      <c r="HU119" s="136"/>
      <c r="HV119" s="136"/>
      <c r="HW119" s="136"/>
      <c r="HX119" s="136"/>
      <c r="HY119" s="136"/>
      <c r="HZ119" s="136"/>
      <c r="IA119" s="136"/>
      <c r="IB119" s="136"/>
      <c r="IC119" s="136"/>
      <c r="ID119" s="136"/>
      <c r="IE119" s="136"/>
      <c r="IF119" s="136"/>
      <c r="IG119" s="136"/>
      <c r="IH119" s="136"/>
      <c r="II119" s="136"/>
      <c r="IJ119" s="136"/>
    </row>
    <row r="120" spans="1:244" s="137" customFormat="1" ht="24">
      <c r="A120" s="506"/>
      <c r="B120" s="545" t="s">
        <v>105</v>
      </c>
      <c r="C120" s="568"/>
      <c r="D120" s="507" t="s">
        <v>181</v>
      </c>
      <c r="E120" s="646"/>
      <c r="F120" s="574">
        <v>0</v>
      </c>
      <c r="G120" s="638"/>
      <c r="H120" s="622"/>
      <c r="I120" s="622"/>
      <c r="J120" s="622"/>
      <c r="K120" s="574">
        <v>0</v>
      </c>
      <c r="L120" s="638"/>
      <c r="M120" s="638"/>
      <c r="N120" s="638"/>
      <c r="O120" s="638"/>
      <c r="P120" s="638"/>
      <c r="Q120" s="622"/>
      <c r="R120" s="622"/>
      <c r="S120" s="622"/>
      <c r="T120" s="574">
        <v>0</v>
      </c>
      <c r="U120" s="670"/>
      <c r="V120" s="622"/>
      <c r="W120" s="622"/>
      <c r="X120" s="622"/>
      <c r="Y120" s="574">
        <v>0</v>
      </c>
      <c r="Z120" s="638"/>
      <c r="AA120" s="622"/>
      <c r="AB120" s="622"/>
      <c r="AC120" s="622"/>
      <c r="AD120" s="574">
        <v>0</v>
      </c>
      <c r="AE120" s="638"/>
      <c r="AF120" s="622"/>
      <c r="AG120" s="622"/>
      <c r="AH120" s="622"/>
      <c r="AI120" s="574">
        <v>0</v>
      </c>
      <c r="AJ120" s="638"/>
      <c r="AK120" s="622"/>
      <c r="AL120" s="622"/>
      <c r="AM120" s="622"/>
      <c r="AN120" s="664">
        <v>3</v>
      </c>
      <c r="AO120" s="638"/>
      <c r="AP120" s="622"/>
      <c r="AQ120" s="622"/>
      <c r="AR120" s="622"/>
      <c r="AS120" s="574">
        <v>0</v>
      </c>
      <c r="AT120" s="638"/>
      <c r="AU120" s="622"/>
      <c r="AV120" s="622"/>
      <c r="AW120" s="622"/>
      <c r="AX120" s="574">
        <v>0</v>
      </c>
      <c r="AY120" s="638"/>
      <c r="AZ120" s="622"/>
      <c r="BA120" s="622"/>
      <c r="BB120" s="622"/>
      <c r="BC120" s="574">
        <v>0</v>
      </c>
      <c r="BD120" s="638"/>
      <c r="BE120" s="622"/>
      <c r="BF120" s="622"/>
      <c r="BG120" s="622"/>
      <c r="BH120" s="574">
        <v>0</v>
      </c>
      <c r="BI120" s="638"/>
      <c r="BJ120" s="622"/>
      <c r="BK120" s="622"/>
      <c r="BL120" s="136"/>
      <c r="BM120" s="136"/>
      <c r="BN120" s="136"/>
      <c r="BO120" s="136"/>
      <c r="BP120" s="136"/>
      <c r="BQ120" s="136"/>
      <c r="BR120" s="136"/>
      <c r="BS120" s="136"/>
      <c r="BT120" s="136"/>
      <c r="BU120" s="136"/>
      <c r="BV120" s="136"/>
      <c r="BW120" s="136"/>
      <c r="BX120" s="136"/>
      <c r="BY120" s="136"/>
      <c r="BZ120" s="136"/>
      <c r="CA120" s="136"/>
      <c r="CB120" s="136"/>
      <c r="CC120" s="136"/>
      <c r="CD120" s="136"/>
      <c r="CE120" s="136"/>
      <c r="CF120" s="136"/>
      <c r="CG120" s="136"/>
      <c r="CH120" s="136"/>
      <c r="CI120" s="136"/>
      <c r="CJ120" s="136"/>
      <c r="CK120" s="136"/>
      <c r="CL120" s="136"/>
      <c r="CM120" s="136"/>
      <c r="CN120" s="136"/>
      <c r="CO120" s="136"/>
      <c r="CP120" s="136"/>
      <c r="CQ120" s="136"/>
      <c r="CR120" s="136"/>
      <c r="CS120" s="136"/>
      <c r="CT120" s="136"/>
      <c r="CU120" s="136"/>
      <c r="CV120" s="136"/>
      <c r="CW120" s="136"/>
      <c r="CX120" s="136"/>
      <c r="CY120" s="136"/>
      <c r="CZ120" s="136"/>
      <c r="DA120" s="136"/>
      <c r="DB120" s="136"/>
      <c r="DC120" s="136"/>
      <c r="DD120" s="136"/>
      <c r="DE120" s="136"/>
      <c r="DF120" s="136"/>
      <c r="DG120" s="136"/>
      <c r="DH120" s="136"/>
      <c r="DI120" s="136"/>
      <c r="DJ120" s="136"/>
      <c r="DK120" s="136"/>
      <c r="DL120" s="136"/>
      <c r="DM120" s="136"/>
      <c r="DN120" s="136"/>
      <c r="DO120" s="136"/>
      <c r="DP120" s="136"/>
      <c r="DQ120" s="136"/>
      <c r="DR120" s="136"/>
      <c r="DS120" s="136"/>
      <c r="DT120" s="136"/>
      <c r="DU120" s="136"/>
      <c r="DV120" s="136"/>
      <c r="DW120" s="136"/>
      <c r="DX120" s="136"/>
      <c r="DY120" s="136"/>
      <c r="DZ120" s="136"/>
      <c r="EA120" s="136"/>
      <c r="EB120" s="136"/>
      <c r="EC120" s="136"/>
      <c r="ED120" s="136"/>
      <c r="EE120" s="136"/>
      <c r="EF120" s="136"/>
      <c r="EG120" s="136"/>
      <c r="EH120" s="136"/>
      <c r="EI120" s="136"/>
      <c r="EJ120" s="136"/>
      <c r="EK120" s="136"/>
      <c r="EL120" s="136"/>
      <c r="EM120" s="136"/>
      <c r="EN120" s="136"/>
      <c r="EO120" s="136"/>
      <c r="EP120" s="136"/>
      <c r="EQ120" s="136"/>
      <c r="ER120" s="136"/>
      <c r="ES120" s="136"/>
      <c r="ET120" s="136"/>
      <c r="EU120" s="136"/>
      <c r="EV120" s="136"/>
      <c r="EW120" s="136"/>
      <c r="EX120" s="136"/>
      <c r="EY120" s="136"/>
      <c r="EZ120" s="136"/>
      <c r="FA120" s="136"/>
      <c r="FB120" s="136"/>
      <c r="FC120" s="136"/>
      <c r="FD120" s="136"/>
      <c r="FE120" s="136"/>
      <c r="FF120" s="136"/>
      <c r="FG120" s="136"/>
      <c r="FH120" s="136"/>
      <c r="FI120" s="136"/>
      <c r="FJ120" s="136"/>
      <c r="FK120" s="136"/>
      <c r="FL120" s="136"/>
      <c r="FM120" s="136"/>
      <c r="FN120" s="136"/>
      <c r="FO120" s="136"/>
      <c r="FP120" s="136"/>
      <c r="FQ120" s="136"/>
      <c r="FR120" s="136"/>
      <c r="FS120" s="136"/>
      <c r="FT120" s="136"/>
      <c r="FU120" s="136"/>
      <c r="FV120" s="136"/>
      <c r="FW120" s="136"/>
      <c r="FX120" s="136"/>
      <c r="FY120" s="136"/>
      <c r="FZ120" s="136"/>
      <c r="GA120" s="136"/>
      <c r="GB120" s="136"/>
      <c r="GC120" s="136"/>
      <c r="GD120" s="136"/>
      <c r="GE120" s="136"/>
      <c r="GF120" s="136"/>
      <c r="GG120" s="136"/>
      <c r="GH120" s="136"/>
      <c r="GI120" s="136"/>
      <c r="GJ120" s="136"/>
      <c r="GK120" s="136"/>
      <c r="GL120" s="136"/>
      <c r="GM120" s="136"/>
      <c r="GN120" s="136"/>
      <c r="GO120" s="136"/>
      <c r="GP120" s="136"/>
      <c r="GQ120" s="136"/>
      <c r="GR120" s="136"/>
      <c r="GS120" s="136"/>
      <c r="GT120" s="136"/>
      <c r="GU120" s="136"/>
      <c r="GV120" s="136"/>
      <c r="GW120" s="136"/>
      <c r="GX120" s="136"/>
      <c r="GY120" s="136"/>
      <c r="GZ120" s="136"/>
      <c r="HA120" s="136"/>
      <c r="HB120" s="136"/>
      <c r="HC120" s="136"/>
      <c r="HD120" s="136"/>
      <c r="HE120" s="136"/>
      <c r="HF120" s="136"/>
      <c r="HG120" s="136"/>
      <c r="HH120" s="136"/>
      <c r="HI120" s="136"/>
      <c r="HJ120" s="136"/>
      <c r="HK120" s="136"/>
      <c r="HL120" s="136"/>
      <c r="HM120" s="136"/>
      <c r="HN120" s="136"/>
      <c r="HO120" s="136"/>
      <c r="HP120" s="136"/>
      <c r="HQ120" s="136"/>
      <c r="HR120" s="136"/>
      <c r="HS120" s="136"/>
      <c r="HT120" s="136"/>
      <c r="HU120" s="136"/>
      <c r="HV120" s="136"/>
      <c r="HW120" s="136"/>
      <c r="HX120" s="136"/>
      <c r="HY120" s="136"/>
      <c r="HZ120" s="136"/>
      <c r="IA120" s="136"/>
      <c r="IB120" s="136"/>
      <c r="IC120" s="136"/>
      <c r="ID120" s="136"/>
      <c r="IE120" s="136"/>
      <c r="IF120" s="136"/>
      <c r="IG120" s="136"/>
      <c r="IH120" s="136"/>
      <c r="II120" s="136"/>
      <c r="IJ120" s="136"/>
    </row>
    <row r="121" spans="1:244" s="137" customFormat="1" ht="24" hidden="1">
      <c r="A121" s="506"/>
      <c r="B121" s="138" t="s">
        <v>94</v>
      </c>
      <c r="C121" s="568"/>
      <c r="D121" s="507"/>
      <c r="E121" s="666"/>
      <c r="F121" s="578">
        <f>+F120*0.6</f>
        <v>0</v>
      </c>
      <c r="G121" s="657"/>
      <c r="H121" s="669"/>
      <c r="I121" s="669"/>
      <c r="J121" s="669"/>
      <c r="K121" s="578">
        <f>+K120*0.6</f>
        <v>0</v>
      </c>
      <c r="L121" s="657"/>
      <c r="M121" s="657"/>
      <c r="N121" s="657"/>
      <c r="O121" s="657"/>
      <c r="P121" s="657"/>
      <c r="Q121" s="669"/>
      <c r="R121" s="669"/>
      <c r="S121" s="669"/>
      <c r="T121" s="578">
        <f>+T120*0.6</f>
        <v>0</v>
      </c>
      <c r="U121" s="642"/>
      <c r="V121" s="669"/>
      <c r="W121" s="669"/>
      <c r="X121" s="669"/>
      <c r="Y121" s="578">
        <f>+Y120*0.6</f>
        <v>0</v>
      </c>
      <c r="Z121" s="657"/>
      <c r="AA121" s="669"/>
      <c r="AB121" s="669"/>
      <c r="AC121" s="669"/>
      <c r="AD121" s="578">
        <f>+AD120*0.6</f>
        <v>0</v>
      </c>
      <c r="AE121" s="657"/>
      <c r="AF121" s="669"/>
      <c r="AG121" s="669"/>
      <c r="AH121" s="669"/>
      <c r="AI121" s="578">
        <f>+AI120*0.6</f>
        <v>0</v>
      </c>
      <c r="AJ121" s="657"/>
      <c r="AK121" s="669"/>
      <c r="AL121" s="669"/>
      <c r="AM121" s="669"/>
      <c r="AN121" s="667">
        <f>+AN120*0.6</f>
        <v>1.7999999999999998</v>
      </c>
      <c r="AO121" s="657"/>
      <c r="AP121" s="669"/>
      <c r="AQ121" s="669"/>
      <c r="AR121" s="669"/>
      <c r="AS121" s="578">
        <f>+AS120*0.6</f>
        <v>0</v>
      </c>
      <c r="AT121" s="657"/>
      <c r="AU121" s="669"/>
      <c r="AV121" s="669"/>
      <c r="AW121" s="669"/>
      <c r="AX121" s="578">
        <f>+AX120*0.6</f>
        <v>0</v>
      </c>
      <c r="AY121" s="657"/>
      <c r="AZ121" s="669"/>
      <c r="BA121" s="669"/>
      <c r="BB121" s="669"/>
      <c r="BC121" s="578">
        <f>+BC120*0.6</f>
        <v>0</v>
      </c>
      <c r="BD121" s="657"/>
      <c r="BE121" s="669"/>
      <c r="BF121" s="669"/>
      <c r="BG121" s="669"/>
      <c r="BH121" s="578">
        <f>+BH120*0.6</f>
        <v>0</v>
      </c>
      <c r="BI121" s="657"/>
      <c r="BJ121" s="669"/>
      <c r="BK121" s="669"/>
      <c r="BL121" s="136"/>
      <c r="BM121" s="136"/>
      <c r="BN121" s="136"/>
      <c r="BO121" s="136"/>
      <c r="BP121" s="136"/>
      <c r="BQ121" s="136"/>
      <c r="BR121" s="136"/>
      <c r="BS121" s="136"/>
      <c r="BT121" s="136"/>
      <c r="BU121" s="136"/>
      <c r="BV121" s="136"/>
      <c r="BW121" s="136"/>
      <c r="BX121" s="136"/>
      <c r="BY121" s="136"/>
      <c r="BZ121" s="136"/>
      <c r="CA121" s="136"/>
      <c r="CB121" s="136"/>
      <c r="CC121" s="136"/>
      <c r="CD121" s="136"/>
      <c r="CE121" s="136"/>
      <c r="CF121" s="136"/>
      <c r="CG121" s="136"/>
      <c r="CH121" s="136"/>
      <c r="CI121" s="136"/>
      <c r="CJ121" s="136"/>
      <c r="CK121" s="136"/>
      <c r="CL121" s="136"/>
      <c r="CM121" s="136"/>
      <c r="CN121" s="136"/>
      <c r="CO121" s="136"/>
      <c r="CP121" s="136"/>
      <c r="CQ121" s="136"/>
      <c r="CR121" s="136"/>
      <c r="CS121" s="136"/>
      <c r="CT121" s="136"/>
      <c r="CU121" s="136"/>
      <c r="CV121" s="136"/>
      <c r="CW121" s="136"/>
      <c r="CX121" s="136"/>
      <c r="CY121" s="136"/>
      <c r="CZ121" s="136"/>
      <c r="DA121" s="136"/>
      <c r="DB121" s="136"/>
      <c r="DC121" s="136"/>
      <c r="DD121" s="136"/>
      <c r="DE121" s="136"/>
      <c r="DF121" s="136"/>
      <c r="DG121" s="136"/>
      <c r="DH121" s="136"/>
      <c r="DI121" s="136"/>
      <c r="DJ121" s="136"/>
      <c r="DK121" s="136"/>
      <c r="DL121" s="136"/>
      <c r="DM121" s="136"/>
      <c r="DN121" s="136"/>
      <c r="DO121" s="136"/>
      <c r="DP121" s="136"/>
      <c r="DQ121" s="136"/>
      <c r="DR121" s="136"/>
      <c r="DS121" s="136"/>
      <c r="DT121" s="136"/>
      <c r="DU121" s="136"/>
      <c r="DV121" s="136"/>
      <c r="DW121" s="136"/>
      <c r="DX121" s="136"/>
      <c r="DY121" s="136"/>
      <c r="DZ121" s="136"/>
      <c r="EA121" s="136"/>
      <c r="EB121" s="136"/>
      <c r="EC121" s="136"/>
      <c r="ED121" s="136"/>
      <c r="EE121" s="136"/>
      <c r="EF121" s="136"/>
      <c r="EG121" s="136"/>
      <c r="EH121" s="136"/>
      <c r="EI121" s="136"/>
      <c r="EJ121" s="136"/>
      <c r="EK121" s="136"/>
      <c r="EL121" s="136"/>
      <c r="EM121" s="136"/>
      <c r="EN121" s="136"/>
      <c r="EO121" s="136"/>
      <c r="EP121" s="136"/>
      <c r="EQ121" s="136"/>
      <c r="ER121" s="136"/>
      <c r="ES121" s="136"/>
      <c r="ET121" s="136"/>
      <c r="EU121" s="136"/>
      <c r="EV121" s="136"/>
      <c r="EW121" s="136"/>
      <c r="EX121" s="136"/>
      <c r="EY121" s="136"/>
      <c r="EZ121" s="136"/>
      <c r="FA121" s="136"/>
      <c r="FB121" s="136"/>
      <c r="FC121" s="136"/>
      <c r="FD121" s="136"/>
      <c r="FE121" s="136"/>
      <c r="FF121" s="136"/>
      <c r="FG121" s="136"/>
      <c r="FH121" s="136"/>
      <c r="FI121" s="136"/>
      <c r="FJ121" s="136"/>
      <c r="FK121" s="136"/>
      <c r="FL121" s="136"/>
      <c r="FM121" s="136"/>
      <c r="FN121" s="136"/>
      <c r="FO121" s="136"/>
      <c r="FP121" s="136"/>
      <c r="FQ121" s="136"/>
      <c r="FR121" s="136"/>
      <c r="FS121" s="136"/>
      <c r="FT121" s="136"/>
      <c r="FU121" s="136"/>
      <c r="FV121" s="136"/>
      <c r="FW121" s="136"/>
      <c r="FX121" s="136"/>
      <c r="FY121" s="136"/>
      <c r="FZ121" s="136"/>
      <c r="GA121" s="136"/>
      <c r="GB121" s="136"/>
      <c r="GC121" s="136"/>
      <c r="GD121" s="136"/>
      <c r="GE121" s="136"/>
      <c r="GF121" s="136"/>
      <c r="GG121" s="136"/>
      <c r="GH121" s="136"/>
      <c r="GI121" s="136"/>
      <c r="GJ121" s="136"/>
      <c r="GK121" s="136"/>
      <c r="GL121" s="136"/>
      <c r="GM121" s="136"/>
      <c r="GN121" s="136"/>
      <c r="GO121" s="136"/>
      <c r="GP121" s="136"/>
      <c r="GQ121" s="136"/>
      <c r="GR121" s="136"/>
      <c r="GS121" s="136"/>
      <c r="GT121" s="136"/>
      <c r="GU121" s="136"/>
      <c r="GV121" s="136"/>
      <c r="GW121" s="136"/>
      <c r="GX121" s="136"/>
      <c r="GY121" s="136"/>
      <c r="GZ121" s="136"/>
      <c r="HA121" s="136"/>
      <c r="HB121" s="136"/>
      <c r="HC121" s="136"/>
      <c r="HD121" s="136"/>
      <c r="HE121" s="136"/>
      <c r="HF121" s="136"/>
      <c r="HG121" s="136"/>
      <c r="HH121" s="136"/>
      <c r="HI121" s="136"/>
      <c r="HJ121" s="136"/>
      <c r="HK121" s="136"/>
      <c r="HL121" s="136"/>
      <c r="HM121" s="136"/>
      <c r="HN121" s="136"/>
      <c r="HO121" s="136"/>
      <c r="HP121" s="136"/>
      <c r="HQ121" s="136"/>
      <c r="HR121" s="136"/>
      <c r="HS121" s="136"/>
      <c r="HT121" s="136"/>
      <c r="HU121" s="136"/>
      <c r="HV121" s="136"/>
      <c r="HW121" s="136"/>
      <c r="HX121" s="136"/>
      <c r="HY121" s="136"/>
      <c r="HZ121" s="136"/>
      <c r="IA121" s="136"/>
      <c r="IB121" s="136"/>
      <c r="IC121" s="136"/>
      <c r="ID121" s="136"/>
      <c r="IE121" s="136"/>
      <c r="IF121" s="136"/>
      <c r="IG121" s="136"/>
      <c r="IH121" s="136"/>
      <c r="II121" s="136"/>
      <c r="IJ121" s="136"/>
    </row>
    <row r="122" spans="1:244" s="137" customFormat="1" ht="43.5">
      <c r="A122" s="506"/>
      <c r="B122" s="545" t="s">
        <v>106</v>
      </c>
      <c r="C122" s="568"/>
      <c r="D122" s="507" t="s">
        <v>181</v>
      </c>
      <c r="E122" s="646"/>
      <c r="F122" s="574">
        <v>0</v>
      </c>
      <c r="G122" s="638"/>
      <c r="H122" s="622"/>
      <c r="I122" s="622"/>
      <c r="J122" s="622"/>
      <c r="K122" s="574">
        <v>0</v>
      </c>
      <c r="L122" s="638"/>
      <c r="M122" s="638"/>
      <c r="N122" s="638"/>
      <c r="O122" s="638"/>
      <c r="P122" s="638"/>
      <c r="Q122" s="622"/>
      <c r="R122" s="622"/>
      <c r="S122" s="622"/>
      <c r="T122" s="574">
        <v>0</v>
      </c>
      <c r="U122" s="670"/>
      <c r="V122" s="622"/>
      <c r="W122" s="622"/>
      <c r="X122" s="622"/>
      <c r="Y122" s="574">
        <v>0</v>
      </c>
      <c r="Z122" s="638"/>
      <c r="AA122" s="622"/>
      <c r="AB122" s="622"/>
      <c r="AC122" s="622"/>
      <c r="AD122" s="574">
        <v>0</v>
      </c>
      <c r="AE122" s="638"/>
      <c r="AF122" s="622"/>
      <c r="AG122" s="622"/>
      <c r="AH122" s="622"/>
      <c r="AI122" s="574">
        <v>0</v>
      </c>
      <c r="AJ122" s="638"/>
      <c r="AK122" s="622"/>
      <c r="AL122" s="622"/>
      <c r="AM122" s="622"/>
      <c r="AN122" s="664">
        <v>1</v>
      </c>
      <c r="AO122" s="638"/>
      <c r="AP122" s="622"/>
      <c r="AQ122" s="622"/>
      <c r="AR122" s="622"/>
      <c r="AS122" s="574">
        <v>0</v>
      </c>
      <c r="AT122" s="638"/>
      <c r="AU122" s="622"/>
      <c r="AV122" s="622"/>
      <c r="AW122" s="622"/>
      <c r="AX122" s="574">
        <v>0</v>
      </c>
      <c r="AY122" s="638"/>
      <c r="AZ122" s="622"/>
      <c r="BA122" s="622"/>
      <c r="BB122" s="622"/>
      <c r="BC122" s="574">
        <v>0</v>
      </c>
      <c r="BD122" s="638"/>
      <c r="BE122" s="622"/>
      <c r="BF122" s="622"/>
      <c r="BG122" s="622"/>
      <c r="BH122" s="574">
        <v>0</v>
      </c>
      <c r="BI122" s="638"/>
      <c r="BJ122" s="622"/>
      <c r="BK122" s="622"/>
      <c r="BL122" s="136"/>
      <c r="BM122" s="136"/>
      <c r="BN122" s="136"/>
      <c r="BO122" s="136"/>
      <c r="BP122" s="136"/>
      <c r="BQ122" s="136"/>
      <c r="BR122" s="136"/>
      <c r="BS122" s="136"/>
      <c r="BT122" s="136"/>
      <c r="BU122" s="136"/>
      <c r="BV122" s="136"/>
      <c r="BW122" s="136"/>
      <c r="BX122" s="136"/>
      <c r="BY122" s="136"/>
      <c r="BZ122" s="136"/>
      <c r="CA122" s="136"/>
      <c r="CB122" s="136"/>
      <c r="CC122" s="136"/>
      <c r="CD122" s="136"/>
      <c r="CE122" s="136"/>
      <c r="CF122" s="136"/>
      <c r="CG122" s="136"/>
      <c r="CH122" s="136"/>
      <c r="CI122" s="136"/>
      <c r="CJ122" s="136"/>
      <c r="CK122" s="136"/>
      <c r="CL122" s="136"/>
      <c r="CM122" s="136"/>
      <c r="CN122" s="136"/>
      <c r="CO122" s="136"/>
      <c r="CP122" s="136"/>
      <c r="CQ122" s="136"/>
      <c r="CR122" s="136"/>
      <c r="CS122" s="136"/>
      <c r="CT122" s="136"/>
      <c r="CU122" s="136"/>
      <c r="CV122" s="136"/>
      <c r="CW122" s="136"/>
      <c r="CX122" s="136"/>
      <c r="CY122" s="136"/>
      <c r="CZ122" s="136"/>
      <c r="DA122" s="136"/>
      <c r="DB122" s="136"/>
      <c r="DC122" s="136"/>
      <c r="DD122" s="136"/>
      <c r="DE122" s="136"/>
      <c r="DF122" s="136"/>
      <c r="DG122" s="136"/>
      <c r="DH122" s="136"/>
      <c r="DI122" s="136"/>
      <c r="DJ122" s="136"/>
      <c r="DK122" s="136"/>
      <c r="DL122" s="136"/>
      <c r="DM122" s="136"/>
      <c r="DN122" s="136"/>
      <c r="DO122" s="136"/>
      <c r="DP122" s="136"/>
      <c r="DQ122" s="136"/>
      <c r="DR122" s="136"/>
      <c r="DS122" s="136"/>
      <c r="DT122" s="136"/>
      <c r="DU122" s="136"/>
      <c r="DV122" s="136"/>
      <c r="DW122" s="136"/>
      <c r="DX122" s="136"/>
      <c r="DY122" s="136"/>
      <c r="DZ122" s="136"/>
      <c r="EA122" s="136"/>
      <c r="EB122" s="136"/>
      <c r="EC122" s="136"/>
      <c r="ED122" s="136"/>
      <c r="EE122" s="136"/>
      <c r="EF122" s="136"/>
      <c r="EG122" s="136"/>
      <c r="EH122" s="136"/>
      <c r="EI122" s="136"/>
      <c r="EJ122" s="136"/>
      <c r="EK122" s="136"/>
      <c r="EL122" s="136"/>
      <c r="EM122" s="136"/>
      <c r="EN122" s="136"/>
      <c r="EO122" s="136"/>
      <c r="EP122" s="136"/>
      <c r="EQ122" s="136"/>
      <c r="ER122" s="136"/>
      <c r="ES122" s="136"/>
      <c r="ET122" s="136"/>
      <c r="EU122" s="136"/>
      <c r="EV122" s="136"/>
      <c r="EW122" s="136"/>
      <c r="EX122" s="136"/>
      <c r="EY122" s="136"/>
      <c r="EZ122" s="136"/>
      <c r="FA122" s="136"/>
      <c r="FB122" s="136"/>
      <c r="FC122" s="136"/>
      <c r="FD122" s="136"/>
      <c r="FE122" s="136"/>
      <c r="FF122" s="136"/>
      <c r="FG122" s="136"/>
      <c r="FH122" s="136"/>
      <c r="FI122" s="136"/>
      <c r="FJ122" s="136"/>
      <c r="FK122" s="136"/>
      <c r="FL122" s="136"/>
      <c r="FM122" s="136"/>
      <c r="FN122" s="136"/>
      <c r="FO122" s="136"/>
      <c r="FP122" s="136"/>
      <c r="FQ122" s="136"/>
      <c r="FR122" s="136"/>
      <c r="FS122" s="136"/>
      <c r="FT122" s="136"/>
      <c r="FU122" s="136"/>
      <c r="FV122" s="136"/>
      <c r="FW122" s="136"/>
      <c r="FX122" s="136"/>
      <c r="FY122" s="136"/>
      <c r="FZ122" s="136"/>
      <c r="GA122" s="136"/>
      <c r="GB122" s="136"/>
      <c r="GC122" s="136"/>
      <c r="GD122" s="136"/>
      <c r="GE122" s="136"/>
      <c r="GF122" s="136"/>
      <c r="GG122" s="136"/>
      <c r="GH122" s="136"/>
      <c r="GI122" s="136"/>
      <c r="GJ122" s="136"/>
      <c r="GK122" s="136"/>
      <c r="GL122" s="136"/>
      <c r="GM122" s="136"/>
      <c r="GN122" s="136"/>
      <c r="GO122" s="136"/>
      <c r="GP122" s="136"/>
      <c r="GQ122" s="136"/>
      <c r="GR122" s="136"/>
      <c r="GS122" s="136"/>
      <c r="GT122" s="136"/>
      <c r="GU122" s="136"/>
      <c r="GV122" s="136"/>
      <c r="GW122" s="136"/>
      <c r="GX122" s="136"/>
      <c r="GY122" s="136"/>
      <c r="GZ122" s="136"/>
      <c r="HA122" s="136"/>
      <c r="HB122" s="136"/>
      <c r="HC122" s="136"/>
      <c r="HD122" s="136"/>
      <c r="HE122" s="136"/>
      <c r="HF122" s="136"/>
      <c r="HG122" s="136"/>
      <c r="HH122" s="136"/>
      <c r="HI122" s="136"/>
      <c r="HJ122" s="136"/>
      <c r="HK122" s="136"/>
      <c r="HL122" s="136"/>
      <c r="HM122" s="136"/>
      <c r="HN122" s="136"/>
      <c r="HO122" s="136"/>
      <c r="HP122" s="136"/>
      <c r="HQ122" s="136"/>
      <c r="HR122" s="136"/>
      <c r="HS122" s="136"/>
      <c r="HT122" s="136"/>
      <c r="HU122" s="136"/>
      <c r="HV122" s="136"/>
      <c r="HW122" s="136"/>
      <c r="HX122" s="136"/>
      <c r="HY122" s="136"/>
      <c r="HZ122" s="136"/>
      <c r="IA122" s="136"/>
      <c r="IB122" s="136"/>
      <c r="IC122" s="136"/>
      <c r="ID122" s="136"/>
      <c r="IE122" s="136"/>
      <c r="IF122" s="136"/>
      <c r="IG122" s="136"/>
      <c r="IH122" s="136"/>
      <c r="II122" s="136"/>
      <c r="IJ122" s="136"/>
    </row>
    <row r="123" spans="1:244" s="154" customFormat="1" ht="24" hidden="1">
      <c r="A123" s="671"/>
      <c r="B123" s="152" t="s">
        <v>94</v>
      </c>
      <c r="C123" s="673"/>
      <c r="D123" s="674"/>
      <c r="E123" s="666"/>
      <c r="F123" s="578">
        <f>+F122*0.8</f>
        <v>0</v>
      </c>
      <c r="G123" s="657"/>
      <c r="H123" s="669"/>
      <c r="I123" s="669"/>
      <c r="J123" s="669"/>
      <c r="K123" s="578">
        <f>+K122*0.8</f>
        <v>0</v>
      </c>
      <c r="L123" s="657"/>
      <c r="M123" s="657"/>
      <c r="N123" s="657"/>
      <c r="O123" s="657"/>
      <c r="P123" s="657"/>
      <c r="Q123" s="669"/>
      <c r="R123" s="669"/>
      <c r="S123" s="669"/>
      <c r="T123" s="578">
        <f>+T122*0.8</f>
        <v>0</v>
      </c>
      <c r="U123" s="642"/>
      <c r="V123" s="669"/>
      <c r="W123" s="669"/>
      <c r="X123" s="669"/>
      <c r="Y123" s="578">
        <f>+Y122*0.8</f>
        <v>0</v>
      </c>
      <c r="Z123" s="657"/>
      <c r="AA123" s="669"/>
      <c r="AB123" s="669"/>
      <c r="AC123" s="669"/>
      <c r="AD123" s="578">
        <f>+AD122*0.8</f>
        <v>0</v>
      </c>
      <c r="AE123" s="657"/>
      <c r="AF123" s="669"/>
      <c r="AG123" s="669"/>
      <c r="AH123" s="669"/>
      <c r="AI123" s="578">
        <f>+AI122*0.8</f>
        <v>0</v>
      </c>
      <c r="AJ123" s="657"/>
      <c r="AK123" s="669"/>
      <c r="AL123" s="669"/>
      <c r="AM123" s="669"/>
      <c r="AN123" s="667">
        <f>+AN122*0.8</f>
        <v>0.8</v>
      </c>
      <c r="AO123" s="657"/>
      <c r="AP123" s="669"/>
      <c r="AQ123" s="669"/>
      <c r="AR123" s="669"/>
      <c r="AS123" s="578">
        <f>+AS122*0.8</f>
        <v>0</v>
      </c>
      <c r="AT123" s="657"/>
      <c r="AU123" s="669"/>
      <c r="AV123" s="669"/>
      <c r="AW123" s="669"/>
      <c r="AX123" s="578">
        <f>+AX122*0.8</f>
        <v>0</v>
      </c>
      <c r="AY123" s="657"/>
      <c r="AZ123" s="669"/>
      <c r="BA123" s="669"/>
      <c r="BB123" s="669"/>
      <c r="BC123" s="578">
        <f>+BC122*0.8</f>
        <v>0</v>
      </c>
      <c r="BD123" s="657"/>
      <c r="BE123" s="669"/>
      <c r="BF123" s="669"/>
      <c r="BG123" s="669"/>
      <c r="BH123" s="578">
        <f>+BH122*0.8</f>
        <v>0</v>
      </c>
      <c r="BI123" s="657"/>
      <c r="BJ123" s="669"/>
      <c r="BK123" s="669"/>
      <c r="BL123" s="153"/>
      <c r="BM123" s="153"/>
      <c r="BN123" s="153"/>
      <c r="BO123" s="153"/>
      <c r="BP123" s="153"/>
      <c r="BQ123" s="153"/>
      <c r="BR123" s="153"/>
      <c r="BS123" s="153"/>
      <c r="BT123" s="153"/>
      <c r="BU123" s="153"/>
      <c r="BV123" s="153"/>
      <c r="BW123" s="153"/>
      <c r="BX123" s="153"/>
      <c r="BY123" s="153"/>
      <c r="BZ123" s="153"/>
      <c r="CA123" s="153"/>
      <c r="CB123" s="153"/>
      <c r="CC123" s="153"/>
      <c r="CD123" s="153"/>
      <c r="CE123" s="153"/>
      <c r="CF123" s="153"/>
      <c r="CG123" s="153"/>
      <c r="CH123" s="153"/>
      <c r="CI123" s="153"/>
      <c r="CJ123" s="153"/>
      <c r="CK123" s="153"/>
      <c r="CL123" s="153"/>
      <c r="CM123" s="153"/>
      <c r="CN123" s="153"/>
      <c r="CO123" s="153"/>
      <c r="CP123" s="153"/>
      <c r="CQ123" s="153"/>
      <c r="CR123" s="153"/>
      <c r="CS123" s="153"/>
      <c r="CT123" s="153"/>
      <c r="CU123" s="153"/>
      <c r="CV123" s="153"/>
      <c r="CW123" s="153"/>
      <c r="CX123" s="153"/>
      <c r="CY123" s="153"/>
      <c r="CZ123" s="153"/>
      <c r="DA123" s="153"/>
      <c r="DB123" s="153"/>
      <c r="DC123" s="153"/>
      <c r="DD123" s="153"/>
      <c r="DE123" s="153"/>
      <c r="DF123" s="153"/>
      <c r="DG123" s="153"/>
      <c r="DH123" s="153"/>
      <c r="DI123" s="153"/>
      <c r="DJ123" s="153"/>
      <c r="DK123" s="153"/>
      <c r="DL123" s="153"/>
      <c r="DM123" s="153"/>
      <c r="DN123" s="153"/>
      <c r="DO123" s="153"/>
      <c r="DP123" s="153"/>
      <c r="DQ123" s="153"/>
      <c r="DR123" s="153"/>
      <c r="DS123" s="153"/>
      <c r="DT123" s="153"/>
      <c r="DU123" s="153"/>
      <c r="DV123" s="153"/>
      <c r="DW123" s="153"/>
      <c r="DX123" s="153"/>
      <c r="DY123" s="153"/>
      <c r="DZ123" s="153"/>
      <c r="EA123" s="153"/>
      <c r="EB123" s="153"/>
      <c r="EC123" s="153"/>
      <c r="ED123" s="153"/>
      <c r="EE123" s="153"/>
      <c r="EF123" s="153"/>
      <c r="EG123" s="153"/>
      <c r="EH123" s="153"/>
      <c r="EI123" s="153"/>
      <c r="EJ123" s="153"/>
      <c r="EK123" s="153"/>
      <c r="EL123" s="153"/>
      <c r="EM123" s="153"/>
      <c r="EN123" s="153"/>
      <c r="EO123" s="153"/>
      <c r="EP123" s="153"/>
      <c r="EQ123" s="153"/>
      <c r="ER123" s="153"/>
      <c r="ES123" s="153"/>
      <c r="ET123" s="153"/>
      <c r="EU123" s="153"/>
      <c r="EV123" s="153"/>
      <c r="EW123" s="153"/>
      <c r="EX123" s="153"/>
      <c r="EY123" s="153"/>
      <c r="EZ123" s="153"/>
      <c r="FA123" s="153"/>
      <c r="FB123" s="153"/>
      <c r="FC123" s="153"/>
      <c r="FD123" s="153"/>
      <c r="FE123" s="153"/>
      <c r="FF123" s="153"/>
      <c r="FG123" s="153"/>
      <c r="FH123" s="153"/>
      <c r="FI123" s="153"/>
      <c r="FJ123" s="153"/>
      <c r="FK123" s="153"/>
      <c r="FL123" s="153"/>
      <c r="FM123" s="153"/>
      <c r="FN123" s="153"/>
      <c r="FO123" s="153"/>
      <c r="FP123" s="153"/>
      <c r="FQ123" s="153"/>
      <c r="FR123" s="153"/>
      <c r="FS123" s="153"/>
      <c r="FT123" s="153"/>
      <c r="FU123" s="153"/>
      <c r="FV123" s="153"/>
      <c r="FW123" s="153"/>
      <c r="FX123" s="153"/>
      <c r="FY123" s="153"/>
      <c r="FZ123" s="153"/>
      <c r="GA123" s="153"/>
      <c r="GB123" s="153"/>
      <c r="GC123" s="153"/>
      <c r="GD123" s="153"/>
      <c r="GE123" s="153"/>
      <c r="GF123" s="153"/>
      <c r="GG123" s="153"/>
      <c r="GH123" s="153"/>
      <c r="GI123" s="153"/>
      <c r="GJ123" s="153"/>
      <c r="GK123" s="153"/>
      <c r="GL123" s="153"/>
      <c r="GM123" s="153"/>
      <c r="GN123" s="153"/>
      <c r="GO123" s="153"/>
      <c r="GP123" s="153"/>
      <c r="GQ123" s="153"/>
      <c r="GR123" s="153"/>
      <c r="GS123" s="153"/>
      <c r="GT123" s="153"/>
      <c r="GU123" s="153"/>
      <c r="GV123" s="153"/>
      <c r="GW123" s="153"/>
      <c r="GX123" s="153"/>
      <c r="GY123" s="153"/>
      <c r="GZ123" s="153"/>
      <c r="HA123" s="153"/>
      <c r="HB123" s="153"/>
      <c r="HC123" s="153"/>
      <c r="HD123" s="153"/>
      <c r="HE123" s="153"/>
      <c r="HF123" s="153"/>
      <c r="HG123" s="153"/>
      <c r="HH123" s="153"/>
      <c r="HI123" s="153"/>
      <c r="HJ123" s="153"/>
      <c r="HK123" s="153"/>
      <c r="HL123" s="153"/>
      <c r="HM123" s="153"/>
      <c r="HN123" s="153"/>
      <c r="HO123" s="153"/>
      <c r="HP123" s="153"/>
      <c r="HQ123" s="153"/>
      <c r="HR123" s="153"/>
      <c r="HS123" s="153"/>
      <c r="HT123" s="153"/>
      <c r="HU123" s="153"/>
      <c r="HV123" s="153"/>
      <c r="HW123" s="153"/>
      <c r="HX123" s="153"/>
      <c r="HY123" s="153"/>
      <c r="HZ123" s="153"/>
      <c r="IA123" s="153"/>
      <c r="IB123" s="153"/>
      <c r="IC123" s="153"/>
      <c r="ID123" s="153"/>
      <c r="IE123" s="153"/>
      <c r="IF123" s="153"/>
      <c r="IG123" s="153"/>
      <c r="IH123" s="153"/>
      <c r="II123" s="153"/>
      <c r="IJ123" s="153"/>
    </row>
    <row r="124" spans="1:244" s="137" customFormat="1" ht="43.5">
      <c r="A124" s="506"/>
      <c r="B124" s="545" t="s">
        <v>107</v>
      </c>
      <c r="C124" s="568"/>
      <c r="D124" s="507" t="s">
        <v>181</v>
      </c>
      <c r="E124" s="646"/>
      <c r="F124" s="574">
        <v>0</v>
      </c>
      <c r="G124" s="638"/>
      <c r="H124" s="622"/>
      <c r="I124" s="622"/>
      <c r="J124" s="622"/>
      <c r="K124" s="574">
        <v>0</v>
      </c>
      <c r="L124" s="638"/>
      <c r="M124" s="638"/>
      <c r="N124" s="638"/>
      <c r="O124" s="638"/>
      <c r="P124" s="638"/>
      <c r="Q124" s="622"/>
      <c r="R124" s="622"/>
      <c r="S124" s="622"/>
      <c r="T124" s="574">
        <v>0</v>
      </c>
      <c r="U124" s="670"/>
      <c r="V124" s="622"/>
      <c r="W124" s="622"/>
      <c r="X124" s="622"/>
      <c r="Y124" s="574">
        <v>0</v>
      </c>
      <c r="Z124" s="638"/>
      <c r="AA124" s="622"/>
      <c r="AB124" s="622"/>
      <c r="AC124" s="622"/>
      <c r="AD124" s="574">
        <v>0</v>
      </c>
      <c r="AE124" s="638"/>
      <c r="AF124" s="622"/>
      <c r="AG124" s="622"/>
      <c r="AH124" s="622"/>
      <c r="AI124" s="574">
        <v>0</v>
      </c>
      <c r="AJ124" s="638"/>
      <c r="AK124" s="622"/>
      <c r="AL124" s="622"/>
      <c r="AM124" s="622"/>
      <c r="AN124" s="664">
        <v>4</v>
      </c>
      <c r="AO124" s="638"/>
      <c r="AP124" s="622"/>
      <c r="AQ124" s="622"/>
      <c r="AR124" s="622"/>
      <c r="AS124" s="574">
        <v>0</v>
      </c>
      <c r="AT124" s="638"/>
      <c r="AU124" s="622"/>
      <c r="AV124" s="622"/>
      <c r="AW124" s="622"/>
      <c r="AX124" s="574">
        <v>0</v>
      </c>
      <c r="AY124" s="638"/>
      <c r="AZ124" s="622"/>
      <c r="BA124" s="622"/>
      <c r="BB124" s="622"/>
      <c r="BC124" s="574">
        <v>0</v>
      </c>
      <c r="BD124" s="638"/>
      <c r="BE124" s="622"/>
      <c r="BF124" s="622"/>
      <c r="BG124" s="622"/>
      <c r="BH124" s="574">
        <v>0</v>
      </c>
      <c r="BI124" s="638"/>
      <c r="BJ124" s="622"/>
      <c r="BK124" s="622"/>
      <c r="BL124" s="136"/>
      <c r="BM124" s="136"/>
      <c r="BN124" s="136"/>
      <c r="BO124" s="136"/>
      <c r="BP124" s="136"/>
      <c r="BQ124" s="136"/>
      <c r="BR124" s="136"/>
      <c r="BS124" s="136"/>
      <c r="BT124" s="136"/>
      <c r="BU124" s="136"/>
      <c r="BV124" s="136"/>
      <c r="BW124" s="136"/>
      <c r="BX124" s="136"/>
      <c r="BY124" s="136"/>
      <c r="BZ124" s="136"/>
      <c r="CA124" s="136"/>
      <c r="CB124" s="136"/>
      <c r="CC124" s="136"/>
      <c r="CD124" s="136"/>
      <c r="CE124" s="136"/>
      <c r="CF124" s="136"/>
      <c r="CG124" s="136"/>
      <c r="CH124" s="136"/>
      <c r="CI124" s="136"/>
      <c r="CJ124" s="136"/>
      <c r="CK124" s="136"/>
      <c r="CL124" s="136"/>
      <c r="CM124" s="136"/>
      <c r="CN124" s="136"/>
      <c r="CO124" s="136"/>
      <c r="CP124" s="136"/>
      <c r="CQ124" s="136"/>
      <c r="CR124" s="136"/>
      <c r="CS124" s="136"/>
      <c r="CT124" s="136"/>
      <c r="CU124" s="136"/>
      <c r="CV124" s="136"/>
      <c r="CW124" s="136"/>
      <c r="CX124" s="136"/>
      <c r="CY124" s="136"/>
      <c r="CZ124" s="136"/>
      <c r="DA124" s="136"/>
      <c r="DB124" s="136"/>
      <c r="DC124" s="136"/>
      <c r="DD124" s="136"/>
      <c r="DE124" s="136"/>
      <c r="DF124" s="136"/>
      <c r="DG124" s="136"/>
      <c r="DH124" s="136"/>
      <c r="DI124" s="136"/>
      <c r="DJ124" s="136"/>
      <c r="DK124" s="136"/>
      <c r="DL124" s="136"/>
      <c r="DM124" s="136"/>
      <c r="DN124" s="136"/>
      <c r="DO124" s="136"/>
      <c r="DP124" s="136"/>
      <c r="DQ124" s="136"/>
      <c r="DR124" s="136"/>
      <c r="DS124" s="136"/>
      <c r="DT124" s="136"/>
      <c r="DU124" s="136"/>
      <c r="DV124" s="136"/>
      <c r="DW124" s="136"/>
      <c r="DX124" s="136"/>
      <c r="DY124" s="136"/>
      <c r="DZ124" s="136"/>
      <c r="EA124" s="136"/>
      <c r="EB124" s="136"/>
      <c r="EC124" s="136"/>
      <c r="ED124" s="136"/>
      <c r="EE124" s="136"/>
      <c r="EF124" s="136"/>
      <c r="EG124" s="136"/>
      <c r="EH124" s="136"/>
      <c r="EI124" s="136"/>
      <c r="EJ124" s="136"/>
      <c r="EK124" s="136"/>
      <c r="EL124" s="136"/>
      <c r="EM124" s="136"/>
      <c r="EN124" s="136"/>
      <c r="EO124" s="136"/>
      <c r="EP124" s="136"/>
      <c r="EQ124" s="136"/>
      <c r="ER124" s="136"/>
      <c r="ES124" s="136"/>
      <c r="ET124" s="136"/>
      <c r="EU124" s="136"/>
      <c r="EV124" s="136"/>
      <c r="EW124" s="136"/>
      <c r="EX124" s="136"/>
      <c r="EY124" s="136"/>
      <c r="EZ124" s="136"/>
      <c r="FA124" s="136"/>
      <c r="FB124" s="136"/>
      <c r="FC124" s="136"/>
      <c r="FD124" s="136"/>
      <c r="FE124" s="136"/>
      <c r="FF124" s="136"/>
      <c r="FG124" s="136"/>
      <c r="FH124" s="136"/>
      <c r="FI124" s="136"/>
      <c r="FJ124" s="136"/>
      <c r="FK124" s="136"/>
      <c r="FL124" s="136"/>
      <c r="FM124" s="136"/>
      <c r="FN124" s="136"/>
      <c r="FO124" s="136"/>
      <c r="FP124" s="136"/>
      <c r="FQ124" s="136"/>
      <c r="FR124" s="136"/>
      <c r="FS124" s="136"/>
      <c r="FT124" s="136"/>
      <c r="FU124" s="136"/>
      <c r="FV124" s="136"/>
      <c r="FW124" s="136"/>
      <c r="FX124" s="136"/>
      <c r="FY124" s="136"/>
      <c r="FZ124" s="136"/>
      <c r="GA124" s="136"/>
      <c r="GB124" s="136"/>
      <c r="GC124" s="136"/>
      <c r="GD124" s="136"/>
      <c r="GE124" s="136"/>
      <c r="GF124" s="136"/>
      <c r="GG124" s="136"/>
      <c r="GH124" s="136"/>
      <c r="GI124" s="136"/>
      <c r="GJ124" s="136"/>
      <c r="GK124" s="136"/>
      <c r="GL124" s="136"/>
      <c r="GM124" s="136"/>
      <c r="GN124" s="136"/>
      <c r="GO124" s="136"/>
      <c r="GP124" s="136"/>
      <c r="GQ124" s="136"/>
      <c r="GR124" s="136"/>
      <c r="GS124" s="136"/>
      <c r="GT124" s="136"/>
      <c r="GU124" s="136"/>
      <c r="GV124" s="136"/>
      <c r="GW124" s="136"/>
      <c r="GX124" s="136"/>
      <c r="GY124" s="136"/>
      <c r="GZ124" s="136"/>
      <c r="HA124" s="136"/>
      <c r="HB124" s="136"/>
      <c r="HC124" s="136"/>
      <c r="HD124" s="136"/>
      <c r="HE124" s="136"/>
      <c r="HF124" s="136"/>
      <c r="HG124" s="136"/>
      <c r="HH124" s="136"/>
      <c r="HI124" s="136"/>
      <c r="HJ124" s="136"/>
      <c r="HK124" s="136"/>
      <c r="HL124" s="136"/>
      <c r="HM124" s="136"/>
      <c r="HN124" s="136"/>
      <c r="HO124" s="136"/>
      <c r="HP124" s="136"/>
      <c r="HQ124" s="136"/>
      <c r="HR124" s="136"/>
      <c r="HS124" s="136"/>
      <c r="HT124" s="136"/>
      <c r="HU124" s="136"/>
      <c r="HV124" s="136"/>
      <c r="HW124" s="136"/>
      <c r="HX124" s="136"/>
      <c r="HY124" s="136"/>
      <c r="HZ124" s="136"/>
      <c r="IA124" s="136"/>
      <c r="IB124" s="136"/>
      <c r="IC124" s="136"/>
      <c r="ID124" s="136"/>
      <c r="IE124" s="136"/>
      <c r="IF124" s="136"/>
      <c r="IG124" s="136"/>
      <c r="IH124" s="136"/>
      <c r="II124" s="136"/>
      <c r="IJ124" s="136"/>
    </row>
    <row r="125" spans="1:244" s="154" customFormat="1" ht="24" hidden="1">
      <c r="A125" s="671"/>
      <c r="B125" s="672" t="s">
        <v>94</v>
      </c>
      <c r="C125" s="673"/>
      <c r="D125" s="674"/>
      <c r="E125" s="666"/>
      <c r="F125" s="578">
        <f>+F124*1</f>
        <v>0</v>
      </c>
      <c r="G125" s="657"/>
      <c r="H125" s="669"/>
      <c r="I125" s="669"/>
      <c r="J125" s="669"/>
      <c r="K125" s="578">
        <f>+K124*1</f>
        <v>0</v>
      </c>
      <c r="L125" s="657"/>
      <c r="M125" s="657"/>
      <c r="N125" s="657"/>
      <c r="O125" s="657"/>
      <c r="P125" s="657"/>
      <c r="Q125" s="669"/>
      <c r="R125" s="669"/>
      <c r="S125" s="669"/>
      <c r="T125" s="584">
        <f>+T124*1</f>
        <v>0</v>
      </c>
      <c r="U125" s="642"/>
      <c r="V125" s="669"/>
      <c r="W125" s="669"/>
      <c r="X125" s="669"/>
      <c r="Y125" s="578">
        <f>+Y124*1</f>
        <v>0</v>
      </c>
      <c r="Z125" s="657"/>
      <c r="AA125" s="669"/>
      <c r="AB125" s="669"/>
      <c r="AC125" s="669"/>
      <c r="AD125" s="578">
        <f>+AD124*1</f>
        <v>0</v>
      </c>
      <c r="AE125" s="657"/>
      <c r="AF125" s="669"/>
      <c r="AG125" s="669"/>
      <c r="AH125" s="669"/>
      <c r="AI125" s="578">
        <f>+AI124*1</f>
        <v>0</v>
      </c>
      <c r="AJ125" s="657"/>
      <c r="AK125" s="669"/>
      <c r="AL125" s="669"/>
      <c r="AM125" s="669"/>
      <c r="AN125" s="578">
        <f>+AN124*1</f>
        <v>4</v>
      </c>
      <c r="AO125" s="657"/>
      <c r="AP125" s="669"/>
      <c r="AQ125" s="669"/>
      <c r="AR125" s="669"/>
      <c r="AS125" s="578">
        <f>+AS124*1</f>
        <v>0</v>
      </c>
      <c r="AT125" s="657"/>
      <c r="AU125" s="669"/>
      <c r="AV125" s="669"/>
      <c r="AW125" s="669"/>
      <c r="AX125" s="578">
        <f>+AX124*1</f>
        <v>0</v>
      </c>
      <c r="AY125" s="657"/>
      <c r="AZ125" s="669"/>
      <c r="BA125" s="669"/>
      <c r="BB125" s="669"/>
      <c r="BC125" s="578">
        <f>+BC124*1</f>
        <v>0</v>
      </c>
      <c r="BD125" s="657"/>
      <c r="BE125" s="669"/>
      <c r="BF125" s="669"/>
      <c r="BG125" s="669"/>
      <c r="BH125" s="578">
        <f>+BH124*1</f>
        <v>0</v>
      </c>
      <c r="BI125" s="657"/>
      <c r="BJ125" s="669"/>
      <c r="BK125" s="669"/>
      <c r="BL125" s="153"/>
      <c r="BM125" s="153"/>
      <c r="BN125" s="153"/>
      <c r="BO125" s="153"/>
      <c r="BP125" s="153"/>
      <c r="BQ125" s="153"/>
      <c r="BR125" s="153"/>
      <c r="BS125" s="153"/>
      <c r="BT125" s="153"/>
      <c r="BU125" s="153"/>
      <c r="BV125" s="153"/>
      <c r="BW125" s="153"/>
      <c r="BX125" s="153"/>
      <c r="BY125" s="153"/>
      <c r="BZ125" s="153"/>
      <c r="CA125" s="153"/>
      <c r="CB125" s="153"/>
      <c r="CC125" s="153"/>
      <c r="CD125" s="153"/>
      <c r="CE125" s="153"/>
      <c r="CF125" s="153"/>
      <c r="CG125" s="153"/>
      <c r="CH125" s="153"/>
      <c r="CI125" s="153"/>
      <c r="CJ125" s="153"/>
      <c r="CK125" s="153"/>
      <c r="CL125" s="153"/>
      <c r="CM125" s="153"/>
      <c r="CN125" s="153"/>
      <c r="CO125" s="153"/>
      <c r="CP125" s="153"/>
      <c r="CQ125" s="153"/>
      <c r="CR125" s="153"/>
      <c r="CS125" s="153"/>
      <c r="CT125" s="153"/>
      <c r="CU125" s="153"/>
      <c r="CV125" s="153"/>
      <c r="CW125" s="153"/>
      <c r="CX125" s="153"/>
      <c r="CY125" s="153"/>
      <c r="CZ125" s="153"/>
      <c r="DA125" s="153"/>
      <c r="DB125" s="153"/>
      <c r="DC125" s="153"/>
      <c r="DD125" s="153"/>
      <c r="DE125" s="153"/>
      <c r="DF125" s="153"/>
      <c r="DG125" s="153"/>
      <c r="DH125" s="153"/>
      <c r="DI125" s="153"/>
      <c r="DJ125" s="153"/>
      <c r="DK125" s="153"/>
      <c r="DL125" s="153"/>
      <c r="DM125" s="153"/>
      <c r="DN125" s="153"/>
      <c r="DO125" s="153"/>
      <c r="DP125" s="153"/>
      <c r="DQ125" s="153"/>
      <c r="DR125" s="153"/>
      <c r="DS125" s="153"/>
      <c r="DT125" s="153"/>
      <c r="DU125" s="153"/>
      <c r="DV125" s="153"/>
      <c r="DW125" s="153"/>
      <c r="DX125" s="153"/>
      <c r="DY125" s="153"/>
      <c r="DZ125" s="153"/>
      <c r="EA125" s="153"/>
      <c r="EB125" s="153"/>
      <c r="EC125" s="153"/>
      <c r="ED125" s="153"/>
      <c r="EE125" s="153"/>
      <c r="EF125" s="153"/>
      <c r="EG125" s="153"/>
      <c r="EH125" s="153"/>
      <c r="EI125" s="153"/>
      <c r="EJ125" s="153"/>
      <c r="EK125" s="153"/>
      <c r="EL125" s="153"/>
      <c r="EM125" s="153"/>
      <c r="EN125" s="153"/>
      <c r="EO125" s="153"/>
      <c r="EP125" s="153"/>
      <c r="EQ125" s="153"/>
      <c r="ER125" s="153"/>
      <c r="ES125" s="153"/>
      <c r="ET125" s="153"/>
      <c r="EU125" s="153"/>
      <c r="EV125" s="153"/>
      <c r="EW125" s="153"/>
      <c r="EX125" s="153"/>
      <c r="EY125" s="153"/>
      <c r="EZ125" s="153"/>
      <c r="FA125" s="153"/>
      <c r="FB125" s="153"/>
      <c r="FC125" s="153"/>
      <c r="FD125" s="153"/>
      <c r="FE125" s="153"/>
      <c r="FF125" s="153"/>
      <c r="FG125" s="153"/>
      <c r="FH125" s="153"/>
      <c r="FI125" s="153"/>
      <c r="FJ125" s="153"/>
      <c r="FK125" s="153"/>
      <c r="FL125" s="153"/>
      <c r="FM125" s="153"/>
      <c r="FN125" s="153"/>
      <c r="FO125" s="153"/>
      <c r="FP125" s="153"/>
      <c r="FQ125" s="153"/>
      <c r="FR125" s="153"/>
      <c r="FS125" s="153"/>
      <c r="FT125" s="153"/>
      <c r="FU125" s="153"/>
      <c r="FV125" s="153"/>
      <c r="FW125" s="153"/>
      <c r="FX125" s="153"/>
      <c r="FY125" s="153"/>
      <c r="FZ125" s="153"/>
      <c r="GA125" s="153"/>
      <c r="GB125" s="153"/>
      <c r="GC125" s="153"/>
      <c r="GD125" s="153"/>
      <c r="GE125" s="153"/>
      <c r="GF125" s="153"/>
      <c r="GG125" s="153"/>
      <c r="GH125" s="153"/>
      <c r="GI125" s="153"/>
      <c r="GJ125" s="153"/>
      <c r="GK125" s="153"/>
      <c r="GL125" s="153"/>
      <c r="GM125" s="153"/>
      <c r="GN125" s="153"/>
      <c r="GO125" s="153"/>
      <c r="GP125" s="153"/>
      <c r="GQ125" s="153"/>
      <c r="GR125" s="153"/>
      <c r="GS125" s="153"/>
      <c r="GT125" s="153"/>
      <c r="GU125" s="153"/>
      <c r="GV125" s="153"/>
      <c r="GW125" s="153"/>
      <c r="GX125" s="153"/>
      <c r="GY125" s="153"/>
      <c r="GZ125" s="153"/>
      <c r="HA125" s="153"/>
      <c r="HB125" s="153"/>
      <c r="HC125" s="153"/>
      <c r="HD125" s="153"/>
      <c r="HE125" s="153"/>
      <c r="HF125" s="153"/>
      <c r="HG125" s="153"/>
      <c r="HH125" s="153"/>
      <c r="HI125" s="153"/>
      <c r="HJ125" s="153"/>
      <c r="HK125" s="153"/>
      <c r="HL125" s="153"/>
      <c r="HM125" s="153"/>
      <c r="HN125" s="153"/>
      <c r="HO125" s="153"/>
      <c r="HP125" s="153"/>
      <c r="HQ125" s="153"/>
      <c r="HR125" s="153"/>
      <c r="HS125" s="153"/>
      <c r="HT125" s="153"/>
      <c r="HU125" s="153"/>
      <c r="HV125" s="153"/>
      <c r="HW125" s="153"/>
      <c r="HX125" s="153"/>
      <c r="HY125" s="153"/>
      <c r="HZ125" s="153"/>
      <c r="IA125" s="153"/>
      <c r="IB125" s="153"/>
      <c r="IC125" s="153"/>
      <c r="ID125" s="153"/>
      <c r="IE125" s="153"/>
      <c r="IF125" s="153"/>
      <c r="IG125" s="153"/>
      <c r="IH125" s="153"/>
      <c r="II125" s="153"/>
      <c r="IJ125" s="153"/>
    </row>
    <row r="126" spans="1:244" s="157" customFormat="1" ht="24">
      <c r="A126" s="675"/>
      <c r="B126" s="155" t="s">
        <v>48</v>
      </c>
      <c r="C126" s="676"/>
      <c r="D126" s="677"/>
      <c r="E126" s="569"/>
      <c r="F126" s="656">
        <f>+F127+F128</f>
        <v>0</v>
      </c>
      <c r="G126" s="657"/>
      <c r="H126" s="656"/>
      <c r="I126" s="656"/>
      <c r="J126" s="656"/>
      <c r="K126" s="656">
        <f>+K127+K128</f>
        <v>1</v>
      </c>
      <c r="L126" s="657"/>
      <c r="M126" s="657"/>
      <c r="N126" s="657"/>
      <c r="O126" s="657"/>
      <c r="P126" s="657"/>
      <c r="Q126" s="656"/>
      <c r="R126" s="656"/>
      <c r="S126" s="656"/>
      <c r="T126" s="658">
        <f>+T127+T128</f>
        <v>0</v>
      </c>
      <c r="U126" s="642"/>
      <c r="V126" s="656"/>
      <c r="W126" s="656"/>
      <c r="X126" s="656"/>
      <c r="Y126" s="656">
        <f>+Y127+Y128</f>
        <v>0</v>
      </c>
      <c r="Z126" s="657"/>
      <c r="AA126" s="656"/>
      <c r="AB126" s="656"/>
      <c r="AC126" s="656"/>
      <c r="AD126" s="656">
        <f>+AD127+AD128</f>
        <v>0</v>
      </c>
      <c r="AE126" s="657"/>
      <c r="AF126" s="656"/>
      <c r="AG126" s="656"/>
      <c r="AH126" s="656"/>
      <c r="AI126" s="656">
        <f>+AI127+AI128</f>
        <v>0</v>
      </c>
      <c r="AJ126" s="657"/>
      <c r="AK126" s="656"/>
      <c r="AL126" s="656"/>
      <c r="AM126" s="656"/>
      <c r="AN126" s="656">
        <f>+AN127+AN128</f>
        <v>0</v>
      </c>
      <c r="AO126" s="657"/>
      <c r="AP126" s="656"/>
      <c r="AQ126" s="656"/>
      <c r="AR126" s="656"/>
      <c r="AS126" s="656">
        <f>+AS127+AS128</f>
        <v>0</v>
      </c>
      <c r="AT126" s="657"/>
      <c r="AU126" s="656"/>
      <c r="AV126" s="656"/>
      <c r="AW126" s="656"/>
      <c r="AX126" s="656">
        <f>+AX127+AX128</f>
        <v>0</v>
      </c>
      <c r="AY126" s="657"/>
      <c r="AZ126" s="656"/>
      <c r="BA126" s="656"/>
      <c r="BB126" s="656"/>
      <c r="BC126" s="656">
        <f>+BC127+BC128</f>
        <v>0</v>
      </c>
      <c r="BD126" s="657"/>
      <c r="BE126" s="656"/>
      <c r="BF126" s="656"/>
      <c r="BG126" s="656"/>
      <c r="BH126" s="656">
        <f>+BH127+BH128</f>
        <v>0</v>
      </c>
      <c r="BI126" s="657"/>
      <c r="BJ126" s="656"/>
      <c r="BK126" s="656"/>
      <c r="BL126" s="156"/>
      <c r="BM126" s="156"/>
      <c r="BN126" s="156"/>
      <c r="BO126" s="156"/>
      <c r="BP126" s="156"/>
      <c r="BQ126" s="156"/>
      <c r="BR126" s="156"/>
      <c r="BS126" s="156"/>
      <c r="BT126" s="156"/>
      <c r="BU126" s="156"/>
      <c r="BV126" s="156"/>
      <c r="BW126" s="156"/>
      <c r="BX126" s="156"/>
      <c r="BY126" s="156"/>
      <c r="BZ126" s="156"/>
      <c r="CA126" s="156"/>
      <c r="CB126" s="156"/>
      <c r="CC126" s="156"/>
      <c r="CD126" s="156"/>
      <c r="CE126" s="156"/>
      <c r="CF126" s="156"/>
      <c r="CG126" s="156"/>
      <c r="CH126" s="156"/>
      <c r="CI126" s="156"/>
      <c r="CJ126" s="156"/>
      <c r="CK126" s="156"/>
      <c r="CL126" s="156"/>
      <c r="CM126" s="156"/>
      <c r="CN126" s="156"/>
      <c r="CO126" s="156"/>
      <c r="CP126" s="156"/>
      <c r="CQ126" s="156"/>
      <c r="CR126" s="156"/>
      <c r="CS126" s="156"/>
      <c r="CT126" s="156"/>
      <c r="CU126" s="156"/>
      <c r="CV126" s="156"/>
      <c r="CW126" s="156"/>
      <c r="CX126" s="156"/>
      <c r="CY126" s="156"/>
      <c r="CZ126" s="156"/>
      <c r="DA126" s="156"/>
      <c r="DB126" s="156"/>
      <c r="DC126" s="156"/>
      <c r="DD126" s="156"/>
      <c r="DE126" s="156"/>
      <c r="DF126" s="156"/>
      <c r="DG126" s="156"/>
      <c r="DH126" s="156"/>
      <c r="DI126" s="156"/>
      <c r="DJ126" s="156"/>
      <c r="DK126" s="156"/>
      <c r="DL126" s="156"/>
      <c r="DM126" s="156"/>
      <c r="DN126" s="156"/>
      <c r="DO126" s="156"/>
      <c r="DP126" s="156"/>
      <c r="DQ126" s="156"/>
      <c r="DR126" s="156"/>
      <c r="DS126" s="156"/>
      <c r="DT126" s="156"/>
      <c r="DU126" s="156"/>
      <c r="DV126" s="156"/>
      <c r="DW126" s="156"/>
      <c r="DX126" s="156"/>
      <c r="DY126" s="156"/>
      <c r="DZ126" s="156"/>
      <c r="EA126" s="156"/>
      <c r="EB126" s="156"/>
      <c r="EC126" s="156"/>
      <c r="ED126" s="156"/>
      <c r="EE126" s="156"/>
      <c r="EF126" s="156"/>
      <c r="EG126" s="156"/>
      <c r="EH126" s="156"/>
      <c r="EI126" s="156"/>
      <c r="EJ126" s="156"/>
      <c r="EK126" s="156"/>
      <c r="EL126" s="156"/>
      <c r="EM126" s="156"/>
      <c r="EN126" s="156"/>
      <c r="EO126" s="156"/>
      <c r="EP126" s="156"/>
      <c r="EQ126" s="156"/>
      <c r="ER126" s="156"/>
      <c r="ES126" s="156"/>
      <c r="ET126" s="156"/>
      <c r="EU126" s="156"/>
      <c r="EV126" s="156"/>
      <c r="EW126" s="156"/>
      <c r="EX126" s="156"/>
      <c r="EY126" s="156"/>
      <c r="EZ126" s="156"/>
      <c r="FA126" s="156"/>
      <c r="FB126" s="156"/>
      <c r="FC126" s="156"/>
      <c r="FD126" s="156"/>
      <c r="FE126" s="156"/>
      <c r="FF126" s="156"/>
      <c r="FG126" s="156"/>
      <c r="FH126" s="156"/>
      <c r="FI126" s="156"/>
      <c r="FJ126" s="156"/>
      <c r="FK126" s="156"/>
      <c r="FL126" s="156"/>
      <c r="FM126" s="156"/>
      <c r="FN126" s="156"/>
      <c r="FO126" s="156"/>
      <c r="FP126" s="156"/>
      <c r="FQ126" s="156"/>
      <c r="FR126" s="156"/>
      <c r="FS126" s="156"/>
      <c r="FT126" s="156"/>
      <c r="FU126" s="156"/>
      <c r="FV126" s="156"/>
      <c r="FW126" s="156"/>
      <c r="FX126" s="156"/>
      <c r="FY126" s="156"/>
      <c r="FZ126" s="156"/>
      <c r="GA126" s="156"/>
      <c r="GB126" s="156"/>
      <c r="GC126" s="156"/>
      <c r="GD126" s="156"/>
      <c r="GE126" s="156"/>
      <c r="GF126" s="156"/>
      <c r="GG126" s="156"/>
      <c r="GH126" s="156"/>
      <c r="GI126" s="156"/>
      <c r="GJ126" s="156"/>
      <c r="GK126" s="156"/>
      <c r="GL126" s="156"/>
      <c r="GM126" s="156"/>
      <c r="GN126" s="156"/>
      <c r="GO126" s="156"/>
      <c r="GP126" s="156"/>
      <c r="GQ126" s="156"/>
      <c r="GR126" s="156"/>
      <c r="GS126" s="156"/>
      <c r="GT126" s="156"/>
      <c r="GU126" s="156"/>
      <c r="GV126" s="156"/>
      <c r="GW126" s="156"/>
      <c r="GX126" s="156"/>
      <c r="GY126" s="156"/>
      <c r="GZ126" s="156"/>
      <c r="HA126" s="156"/>
      <c r="HB126" s="156"/>
      <c r="HC126" s="156"/>
      <c r="HD126" s="156"/>
      <c r="HE126" s="156"/>
      <c r="HF126" s="156"/>
      <c r="HG126" s="156"/>
      <c r="HH126" s="156"/>
      <c r="HI126" s="156"/>
      <c r="HJ126" s="156"/>
      <c r="HK126" s="156"/>
      <c r="HL126" s="156"/>
      <c r="HM126" s="156"/>
      <c r="HN126" s="156"/>
      <c r="HO126" s="156"/>
      <c r="HP126" s="156"/>
      <c r="HQ126" s="156"/>
      <c r="HR126" s="156"/>
      <c r="HS126" s="156"/>
      <c r="HT126" s="156"/>
      <c r="HU126" s="156"/>
      <c r="HV126" s="156"/>
      <c r="HW126" s="156"/>
      <c r="HX126" s="156"/>
      <c r="HY126" s="156"/>
      <c r="HZ126" s="156"/>
      <c r="IA126" s="156"/>
      <c r="IB126" s="156"/>
      <c r="IC126" s="156"/>
      <c r="ID126" s="156"/>
      <c r="IE126" s="156"/>
      <c r="IF126" s="156"/>
      <c r="IG126" s="156"/>
      <c r="IH126" s="156"/>
      <c r="II126" s="156"/>
      <c r="IJ126" s="156"/>
    </row>
    <row r="127" spans="1:244" s="159" customFormat="1" ht="24">
      <c r="A127" s="675"/>
      <c r="B127" s="155" t="s">
        <v>243</v>
      </c>
      <c r="C127" s="676"/>
      <c r="D127" s="678"/>
      <c r="E127" s="569"/>
      <c r="F127" s="679">
        <f>+F21</f>
        <v>0</v>
      </c>
      <c r="G127" s="657"/>
      <c r="H127" s="656"/>
      <c r="I127" s="656"/>
      <c r="J127" s="656"/>
      <c r="K127" s="679">
        <f>+K21</f>
        <v>0</v>
      </c>
      <c r="L127" s="657"/>
      <c r="M127" s="657"/>
      <c r="N127" s="657"/>
      <c r="O127" s="657"/>
      <c r="P127" s="657"/>
      <c r="Q127" s="656"/>
      <c r="R127" s="656"/>
      <c r="S127" s="656"/>
      <c r="T127" s="679">
        <f>+T21</f>
        <v>0</v>
      </c>
      <c r="U127" s="642"/>
      <c r="V127" s="656"/>
      <c r="W127" s="656"/>
      <c r="X127" s="656"/>
      <c r="Y127" s="679">
        <f>+Y21</f>
        <v>0</v>
      </c>
      <c r="Z127" s="657"/>
      <c r="AA127" s="656"/>
      <c r="AB127" s="656"/>
      <c r="AC127" s="656"/>
      <c r="AD127" s="679">
        <f>+AD21</f>
        <v>0</v>
      </c>
      <c r="AE127" s="657"/>
      <c r="AF127" s="656"/>
      <c r="AG127" s="656"/>
      <c r="AH127" s="656"/>
      <c r="AI127" s="679">
        <f>+AI21</f>
        <v>0</v>
      </c>
      <c r="AJ127" s="657"/>
      <c r="AK127" s="656"/>
      <c r="AL127" s="656"/>
      <c r="AM127" s="656"/>
      <c r="AN127" s="679">
        <f>+AN21</f>
        <v>0</v>
      </c>
      <c r="AO127" s="657"/>
      <c r="AP127" s="656"/>
      <c r="AQ127" s="656"/>
      <c r="AR127" s="656"/>
      <c r="AS127" s="679">
        <f>+AS21</f>
        <v>0</v>
      </c>
      <c r="AT127" s="657"/>
      <c r="AU127" s="656"/>
      <c r="AV127" s="656"/>
      <c r="AW127" s="656"/>
      <c r="AX127" s="679">
        <f>+AX21</f>
        <v>0</v>
      </c>
      <c r="AY127" s="657"/>
      <c r="AZ127" s="656"/>
      <c r="BA127" s="656"/>
      <c r="BB127" s="656"/>
      <c r="BC127" s="679">
        <f>+BC21</f>
        <v>0</v>
      </c>
      <c r="BD127" s="657"/>
      <c r="BE127" s="656"/>
      <c r="BF127" s="656"/>
      <c r="BG127" s="656"/>
      <c r="BH127" s="679">
        <f>+BH21</f>
        <v>0</v>
      </c>
      <c r="BI127" s="657"/>
      <c r="BJ127" s="578"/>
      <c r="BK127" s="656"/>
      <c r="BL127" s="158"/>
      <c r="BM127" s="158"/>
      <c r="BN127" s="158"/>
      <c r="BO127" s="158"/>
      <c r="BP127" s="158"/>
      <c r="BQ127" s="158"/>
      <c r="BR127" s="158"/>
      <c r="BS127" s="158"/>
      <c r="BT127" s="158"/>
      <c r="BU127" s="158"/>
      <c r="BV127" s="158"/>
      <c r="BW127" s="158"/>
      <c r="BX127" s="158"/>
      <c r="BY127" s="158"/>
      <c r="BZ127" s="158"/>
      <c r="CA127" s="158"/>
      <c r="CB127" s="158"/>
      <c r="CC127" s="158"/>
      <c r="CD127" s="158"/>
      <c r="CE127" s="158"/>
      <c r="CF127" s="158"/>
      <c r="CG127" s="158"/>
      <c r="CH127" s="158"/>
      <c r="CI127" s="158"/>
      <c r="CJ127" s="158"/>
      <c r="CK127" s="158"/>
      <c r="CL127" s="158"/>
      <c r="CM127" s="158"/>
      <c r="CN127" s="158"/>
      <c r="CO127" s="158"/>
      <c r="CP127" s="158"/>
      <c r="CQ127" s="158"/>
      <c r="CR127" s="158"/>
      <c r="CS127" s="158"/>
      <c r="CT127" s="158"/>
      <c r="CU127" s="158"/>
      <c r="CV127" s="158"/>
      <c r="CW127" s="158"/>
      <c r="CX127" s="158"/>
      <c r="CY127" s="158"/>
      <c r="CZ127" s="158"/>
      <c r="DA127" s="158"/>
      <c r="DB127" s="158"/>
      <c r="DC127" s="158"/>
      <c r="DD127" s="158"/>
      <c r="DE127" s="158"/>
      <c r="DF127" s="158"/>
      <c r="DG127" s="158"/>
      <c r="DH127" s="158"/>
      <c r="DI127" s="158"/>
      <c r="DJ127" s="158"/>
      <c r="DK127" s="158"/>
      <c r="DL127" s="158"/>
      <c r="DM127" s="158"/>
      <c r="DN127" s="158"/>
      <c r="DO127" s="158"/>
      <c r="DP127" s="158"/>
      <c r="DQ127" s="158"/>
      <c r="DR127" s="158"/>
      <c r="DS127" s="158"/>
      <c r="DT127" s="158"/>
      <c r="DU127" s="158"/>
      <c r="DV127" s="158"/>
      <c r="DW127" s="158"/>
      <c r="DX127" s="158"/>
      <c r="DY127" s="158"/>
      <c r="DZ127" s="158"/>
      <c r="EA127" s="158"/>
      <c r="EB127" s="158"/>
      <c r="EC127" s="158"/>
      <c r="ED127" s="158"/>
      <c r="EE127" s="158"/>
      <c r="EF127" s="158"/>
      <c r="EG127" s="158"/>
      <c r="EH127" s="158"/>
      <c r="EI127" s="158"/>
      <c r="EJ127" s="158"/>
      <c r="EK127" s="158"/>
      <c r="EL127" s="158"/>
      <c r="EM127" s="158"/>
      <c r="EN127" s="158"/>
      <c r="EO127" s="158"/>
      <c r="EP127" s="158"/>
      <c r="EQ127" s="158"/>
      <c r="ER127" s="158"/>
      <c r="ES127" s="158"/>
      <c r="ET127" s="158"/>
      <c r="EU127" s="158"/>
      <c r="EV127" s="158"/>
      <c r="EW127" s="158"/>
      <c r="EX127" s="158"/>
      <c r="EY127" s="158"/>
      <c r="EZ127" s="158"/>
      <c r="FA127" s="158"/>
      <c r="FB127" s="158"/>
      <c r="FC127" s="158"/>
      <c r="FD127" s="158"/>
      <c r="FE127" s="158"/>
      <c r="FF127" s="158"/>
      <c r="FG127" s="158"/>
      <c r="FH127" s="158"/>
      <c r="FI127" s="158"/>
      <c r="FJ127" s="158"/>
      <c r="FK127" s="158"/>
      <c r="FL127" s="158"/>
      <c r="FM127" s="158"/>
      <c r="FN127" s="158"/>
      <c r="FO127" s="158"/>
      <c r="FP127" s="158"/>
      <c r="FQ127" s="158"/>
      <c r="FR127" s="158"/>
      <c r="FS127" s="158"/>
      <c r="FT127" s="158"/>
      <c r="FU127" s="158"/>
      <c r="FV127" s="158"/>
      <c r="FW127" s="158"/>
      <c r="FX127" s="158"/>
      <c r="FY127" s="158"/>
      <c r="FZ127" s="158"/>
      <c r="GA127" s="158"/>
      <c r="GB127" s="158"/>
      <c r="GC127" s="158"/>
      <c r="GD127" s="158"/>
      <c r="GE127" s="158"/>
      <c r="GF127" s="158"/>
      <c r="GG127" s="158"/>
      <c r="GH127" s="158"/>
      <c r="GI127" s="158"/>
      <c r="GJ127" s="158"/>
      <c r="GK127" s="158"/>
      <c r="GL127" s="158"/>
      <c r="GM127" s="158"/>
      <c r="GN127" s="158"/>
      <c r="GO127" s="158"/>
      <c r="GP127" s="158"/>
      <c r="GQ127" s="158"/>
      <c r="GR127" s="158"/>
      <c r="GS127" s="158"/>
      <c r="GT127" s="158"/>
      <c r="GU127" s="158"/>
      <c r="GV127" s="158"/>
      <c r="GW127" s="158"/>
      <c r="GX127" s="158"/>
      <c r="GY127" s="158"/>
      <c r="GZ127" s="158"/>
      <c r="HA127" s="158"/>
      <c r="HB127" s="158"/>
      <c r="HC127" s="158"/>
      <c r="HD127" s="158"/>
      <c r="HE127" s="158"/>
      <c r="HF127" s="158"/>
      <c r="HG127" s="158"/>
      <c r="HH127" s="158"/>
      <c r="HI127" s="158"/>
      <c r="HJ127" s="158"/>
      <c r="HK127" s="158"/>
      <c r="HL127" s="158"/>
      <c r="HM127" s="158"/>
      <c r="HN127" s="158"/>
      <c r="HO127" s="158"/>
      <c r="HP127" s="158"/>
      <c r="HQ127" s="158"/>
      <c r="HR127" s="158"/>
      <c r="HS127" s="158"/>
      <c r="HT127" s="158"/>
      <c r="HU127" s="158"/>
      <c r="HV127" s="158"/>
      <c r="HW127" s="158"/>
      <c r="HX127" s="158"/>
      <c r="HY127" s="158"/>
      <c r="HZ127" s="158"/>
      <c r="IA127" s="158"/>
      <c r="IB127" s="158"/>
      <c r="IC127" s="158"/>
      <c r="ID127" s="158"/>
      <c r="IE127" s="158"/>
      <c r="IF127" s="158"/>
      <c r="IG127" s="158"/>
      <c r="IH127" s="158"/>
      <c r="II127" s="158"/>
      <c r="IJ127" s="158"/>
    </row>
    <row r="128" spans="1:244" s="159" customFormat="1" ht="24">
      <c r="A128" s="675"/>
      <c r="B128" s="155" t="s">
        <v>244</v>
      </c>
      <c r="C128" s="676"/>
      <c r="D128" s="678"/>
      <c r="E128" s="569"/>
      <c r="F128" s="659">
        <v>0</v>
      </c>
      <c r="G128" s="657"/>
      <c r="H128" s="656"/>
      <c r="I128" s="656"/>
      <c r="J128" s="656"/>
      <c r="K128" s="659">
        <v>1</v>
      </c>
      <c r="L128" s="657"/>
      <c r="M128" s="657"/>
      <c r="N128" s="657"/>
      <c r="O128" s="657"/>
      <c r="P128" s="657"/>
      <c r="Q128" s="656"/>
      <c r="R128" s="656"/>
      <c r="S128" s="656"/>
      <c r="T128" s="660">
        <v>0</v>
      </c>
      <c r="U128" s="642"/>
      <c r="V128" s="656"/>
      <c r="W128" s="656"/>
      <c r="X128" s="656"/>
      <c r="Y128" s="574">
        <v>0</v>
      </c>
      <c r="Z128" s="657"/>
      <c r="AA128" s="656"/>
      <c r="AB128" s="656"/>
      <c r="AC128" s="656"/>
      <c r="AD128" s="659">
        <v>0</v>
      </c>
      <c r="AE128" s="657"/>
      <c r="AF128" s="656"/>
      <c r="AG128" s="656"/>
      <c r="AH128" s="656"/>
      <c r="AI128" s="574">
        <v>0</v>
      </c>
      <c r="AJ128" s="657"/>
      <c r="AK128" s="656"/>
      <c r="AL128" s="656"/>
      <c r="AM128" s="656"/>
      <c r="AN128" s="659">
        <v>0</v>
      </c>
      <c r="AO128" s="657"/>
      <c r="AP128" s="656"/>
      <c r="AQ128" s="656"/>
      <c r="AR128" s="656"/>
      <c r="AS128" s="659">
        <v>0</v>
      </c>
      <c r="AT128" s="657"/>
      <c r="AU128" s="656"/>
      <c r="AV128" s="656"/>
      <c r="AW128" s="656"/>
      <c r="AX128" s="659">
        <v>0</v>
      </c>
      <c r="AY128" s="657"/>
      <c r="AZ128" s="656"/>
      <c r="BA128" s="656"/>
      <c r="BB128" s="656"/>
      <c r="BC128" s="659">
        <v>0</v>
      </c>
      <c r="BD128" s="657"/>
      <c r="BE128" s="656"/>
      <c r="BF128" s="656"/>
      <c r="BG128" s="656"/>
      <c r="BH128" s="659">
        <v>0</v>
      </c>
      <c r="BI128" s="657"/>
      <c r="BJ128" s="578"/>
      <c r="BK128" s="656"/>
      <c r="BL128" s="158"/>
      <c r="BM128" s="158"/>
      <c r="BN128" s="158"/>
      <c r="BO128" s="158"/>
      <c r="BP128" s="158"/>
      <c r="BQ128" s="158"/>
      <c r="BR128" s="158"/>
      <c r="BS128" s="158"/>
      <c r="BT128" s="158"/>
      <c r="BU128" s="158"/>
      <c r="BV128" s="158"/>
      <c r="BW128" s="158"/>
      <c r="BX128" s="158"/>
      <c r="BY128" s="158"/>
      <c r="BZ128" s="158"/>
      <c r="CA128" s="158"/>
      <c r="CB128" s="158"/>
      <c r="CC128" s="158"/>
      <c r="CD128" s="158"/>
      <c r="CE128" s="158"/>
      <c r="CF128" s="158"/>
      <c r="CG128" s="158"/>
      <c r="CH128" s="158"/>
      <c r="CI128" s="158"/>
      <c r="CJ128" s="158"/>
      <c r="CK128" s="158"/>
      <c r="CL128" s="158"/>
      <c r="CM128" s="158"/>
      <c r="CN128" s="158"/>
      <c r="CO128" s="158"/>
      <c r="CP128" s="158"/>
      <c r="CQ128" s="158"/>
      <c r="CR128" s="158"/>
      <c r="CS128" s="158"/>
      <c r="CT128" s="158"/>
      <c r="CU128" s="158"/>
      <c r="CV128" s="158"/>
      <c r="CW128" s="158"/>
      <c r="CX128" s="158"/>
      <c r="CY128" s="158"/>
      <c r="CZ128" s="158"/>
      <c r="DA128" s="158"/>
      <c r="DB128" s="158"/>
      <c r="DC128" s="158"/>
      <c r="DD128" s="158"/>
      <c r="DE128" s="158"/>
      <c r="DF128" s="158"/>
      <c r="DG128" s="158"/>
      <c r="DH128" s="158"/>
      <c r="DI128" s="158"/>
      <c r="DJ128" s="158"/>
      <c r="DK128" s="158"/>
      <c r="DL128" s="158"/>
      <c r="DM128" s="158"/>
      <c r="DN128" s="158"/>
      <c r="DO128" s="158"/>
      <c r="DP128" s="158"/>
      <c r="DQ128" s="158"/>
      <c r="DR128" s="158"/>
      <c r="DS128" s="158"/>
      <c r="DT128" s="158"/>
      <c r="DU128" s="158"/>
      <c r="DV128" s="158"/>
      <c r="DW128" s="158"/>
      <c r="DX128" s="158"/>
      <c r="DY128" s="158"/>
      <c r="DZ128" s="158"/>
      <c r="EA128" s="158"/>
      <c r="EB128" s="158"/>
      <c r="EC128" s="158"/>
      <c r="ED128" s="158"/>
      <c r="EE128" s="158"/>
      <c r="EF128" s="158"/>
      <c r="EG128" s="158"/>
      <c r="EH128" s="158"/>
      <c r="EI128" s="158"/>
      <c r="EJ128" s="158"/>
      <c r="EK128" s="158"/>
      <c r="EL128" s="158"/>
      <c r="EM128" s="158"/>
      <c r="EN128" s="158"/>
      <c r="EO128" s="158"/>
      <c r="EP128" s="158"/>
      <c r="EQ128" s="158"/>
      <c r="ER128" s="158"/>
      <c r="ES128" s="158"/>
      <c r="ET128" s="158"/>
      <c r="EU128" s="158"/>
      <c r="EV128" s="158"/>
      <c r="EW128" s="158"/>
      <c r="EX128" s="158"/>
      <c r="EY128" s="158"/>
      <c r="EZ128" s="158"/>
      <c r="FA128" s="158"/>
      <c r="FB128" s="158"/>
      <c r="FC128" s="158"/>
      <c r="FD128" s="158"/>
      <c r="FE128" s="158"/>
      <c r="FF128" s="158"/>
      <c r="FG128" s="158"/>
      <c r="FH128" s="158"/>
      <c r="FI128" s="158"/>
      <c r="FJ128" s="158"/>
      <c r="FK128" s="158"/>
      <c r="FL128" s="158"/>
      <c r="FM128" s="158"/>
      <c r="FN128" s="158"/>
      <c r="FO128" s="158"/>
      <c r="FP128" s="158"/>
      <c r="FQ128" s="158"/>
      <c r="FR128" s="158"/>
      <c r="FS128" s="158"/>
      <c r="FT128" s="158"/>
      <c r="FU128" s="158"/>
      <c r="FV128" s="158"/>
      <c r="FW128" s="158"/>
      <c r="FX128" s="158"/>
      <c r="FY128" s="158"/>
      <c r="FZ128" s="158"/>
      <c r="GA128" s="158"/>
      <c r="GB128" s="158"/>
      <c r="GC128" s="158"/>
      <c r="GD128" s="158"/>
      <c r="GE128" s="158"/>
      <c r="GF128" s="158"/>
      <c r="GG128" s="158"/>
      <c r="GH128" s="158"/>
      <c r="GI128" s="158"/>
      <c r="GJ128" s="158"/>
      <c r="GK128" s="158"/>
      <c r="GL128" s="158"/>
      <c r="GM128" s="158"/>
      <c r="GN128" s="158"/>
      <c r="GO128" s="158"/>
      <c r="GP128" s="158"/>
      <c r="GQ128" s="158"/>
      <c r="GR128" s="158"/>
      <c r="GS128" s="158"/>
      <c r="GT128" s="158"/>
      <c r="GU128" s="158"/>
      <c r="GV128" s="158"/>
      <c r="GW128" s="158"/>
      <c r="GX128" s="158"/>
      <c r="GY128" s="158"/>
      <c r="GZ128" s="158"/>
      <c r="HA128" s="158"/>
      <c r="HB128" s="158"/>
      <c r="HC128" s="158"/>
      <c r="HD128" s="158"/>
      <c r="HE128" s="158"/>
      <c r="HF128" s="158"/>
      <c r="HG128" s="158"/>
      <c r="HH128" s="158"/>
      <c r="HI128" s="158"/>
      <c r="HJ128" s="158"/>
      <c r="HK128" s="158"/>
      <c r="HL128" s="158"/>
      <c r="HM128" s="158"/>
      <c r="HN128" s="158"/>
      <c r="HO128" s="158"/>
      <c r="HP128" s="158"/>
      <c r="HQ128" s="158"/>
      <c r="HR128" s="158"/>
      <c r="HS128" s="158"/>
      <c r="HT128" s="158"/>
      <c r="HU128" s="158"/>
      <c r="HV128" s="158"/>
      <c r="HW128" s="158"/>
      <c r="HX128" s="158"/>
      <c r="HY128" s="158"/>
      <c r="HZ128" s="158"/>
      <c r="IA128" s="158"/>
      <c r="IB128" s="158"/>
      <c r="IC128" s="158"/>
      <c r="ID128" s="158"/>
      <c r="IE128" s="158"/>
      <c r="IF128" s="158"/>
      <c r="IG128" s="158"/>
      <c r="IH128" s="158"/>
      <c r="II128" s="158"/>
      <c r="IJ128" s="158"/>
    </row>
    <row r="129" spans="1:244" s="769" customFormat="1">
      <c r="A129" s="546" t="s">
        <v>122</v>
      </c>
      <c r="B129" s="766"/>
      <c r="C129" s="766"/>
      <c r="D129" s="766"/>
      <c r="E129" s="767"/>
      <c r="F129" s="764"/>
      <c r="G129" s="764"/>
      <c r="H129" s="532">
        <f>+H130</f>
        <v>0</v>
      </c>
      <c r="I129" s="532" t="str">
        <f>+I130</f>
        <v>ต้องปรับปรุงเร่งด่วน</v>
      </c>
      <c r="J129" s="698"/>
      <c r="K129" s="764"/>
      <c r="L129" s="764"/>
      <c r="M129" s="764"/>
      <c r="N129" s="764"/>
      <c r="O129" s="764"/>
      <c r="P129" s="764"/>
      <c r="Q129" s="532">
        <f>+Q130</f>
        <v>0</v>
      </c>
      <c r="R129" s="532" t="str">
        <f>+R130</f>
        <v>ต้องปรับปรุงเร่งด่วน</v>
      </c>
      <c r="S129" s="698"/>
      <c r="T129" s="764"/>
      <c r="U129" s="764"/>
      <c r="V129" s="532">
        <f>+V130</f>
        <v>0</v>
      </c>
      <c r="W129" s="532" t="str">
        <f>+W130</f>
        <v>ต้องปรับปรุงเร่งด่วน</v>
      </c>
      <c r="X129" s="698"/>
      <c r="Y129" s="764"/>
      <c r="Z129" s="764"/>
      <c r="AA129" s="532">
        <f>+AA130</f>
        <v>0</v>
      </c>
      <c r="AB129" s="532" t="str">
        <f>+AB130</f>
        <v>ต้องปรับปรุงเร่งด่วน</v>
      </c>
      <c r="AC129" s="698"/>
      <c r="AD129" s="764"/>
      <c r="AE129" s="764"/>
      <c r="AF129" s="532">
        <f>+AF130</f>
        <v>4</v>
      </c>
      <c r="AG129" s="532" t="str">
        <f>+AG130</f>
        <v>ดี</v>
      </c>
      <c r="AH129" s="698"/>
      <c r="AI129" s="764"/>
      <c r="AJ129" s="764"/>
      <c r="AK129" s="532">
        <f>+AK130</f>
        <v>0</v>
      </c>
      <c r="AL129" s="532" t="str">
        <f>+AL130</f>
        <v>ต้องปรับปรุงเร่งด่วน</v>
      </c>
      <c r="AM129" s="698"/>
      <c r="AN129" s="764"/>
      <c r="AO129" s="764"/>
      <c r="AP129" s="532">
        <f>+AP130</f>
        <v>0</v>
      </c>
      <c r="AQ129" s="532" t="str">
        <f>+AQ130</f>
        <v>ต้องปรับปรุงเร่งด่วน</v>
      </c>
      <c r="AR129" s="698"/>
      <c r="AS129" s="764"/>
      <c r="AT129" s="764"/>
      <c r="AU129" s="532">
        <f>+AU130</f>
        <v>0</v>
      </c>
      <c r="AV129" s="532" t="str">
        <f>+AV130</f>
        <v>ต้องปรับปรุงเร่งด่วน</v>
      </c>
      <c r="AW129" s="698"/>
      <c r="AX129" s="764"/>
      <c r="AY129" s="764"/>
      <c r="AZ129" s="532">
        <f>+AZ130</f>
        <v>0</v>
      </c>
      <c r="BA129" s="532" t="str">
        <f>+BA130</f>
        <v>ต้องปรับปรุงเร่งด่วน</v>
      </c>
      <c r="BB129" s="698"/>
      <c r="BC129" s="764"/>
      <c r="BD129" s="764"/>
      <c r="BE129" s="532">
        <f>+BE130</f>
        <v>0</v>
      </c>
      <c r="BF129" s="532" t="str">
        <f>+BF130</f>
        <v>ต้องปรับปรุงเร่งด่วน</v>
      </c>
      <c r="BG129" s="698"/>
      <c r="BH129" s="764"/>
      <c r="BI129" s="764"/>
      <c r="BJ129" s="532">
        <f>+BJ130</f>
        <v>0</v>
      </c>
      <c r="BK129" s="532" t="str">
        <f>+BK130</f>
        <v>ต้องปรับปรุงเร่งด่วน</v>
      </c>
      <c r="BL129" s="768"/>
      <c r="BM129" s="768"/>
      <c r="BN129" s="768"/>
      <c r="BO129" s="768"/>
      <c r="BP129" s="768"/>
      <c r="BQ129" s="768"/>
      <c r="BR129" s="768"/>
      <c r="BS129" s="768"/>
      <c r="BT129" s="768"/>
      <c r="BU129" s="768"/>
      <c r="BV129" s="768"/>
      <c r="BW129" s="768"/>
      <c r="BX129" s="768"/>
      <c r="BY129" s="768"/>
      <c r="BZ129" s="768"/>
      <c r="CA129" s="768"/>
      <c r="CB129" s="768"/>
      <c r="CC129" s="768"/>
      <c r="CD129" s="768"/>
      <c r="CE129" s="768"/>
      <c r="CF129" s="768"/>
      <c r="CG129" s="768"/>
      <c r="CH129" s="768"/>
      <c r="CI129" s="768"/>
      <c r="CJ129" s="768"/>
      <c r="CK129" s="768"/>
      <c r="CL129" s="768"/>
      <c r="CM129" s="768"/>
      <c r="CN129" s="768"/>
      <c r="CO129" s="768"/>
      <c r="CP129" s="768"/>
      <c r="CQ129" s="768"/>
      <c r="CR129" s="768"/>
      <c r="CS129" s="768"/>
      <c r="CT129" s="768"/>
      <c r="CU129" s="768"/>
      <c r="CV129" s="768"/>
      <c r="CW129" s="768"/>
      <c r="CX129" s="768"/>
      <c r="CY129" s="768"/>
      <c r="CZ129" s="768"/>
      <c r="DA129" s="768"/>
      <c r="DB129" s="768"/>
      <c r="DC129" s="768"/>
      <c r="DD129" s="768"/>
      <c r="DE129" s="768"/>
      <c r="DF129" s="768"/>
      <c r="DG129" s="768"/>
      <c r="DH129" s="768"/>
      <c r="DI129" s="768"/>
      <c r="DJ129" s="768"/>
      <c r="DK129" s="768"/>
      <c r="DL129" s="768"/>
      <c r="DM129" s="768"/>
      <c r="DN129" s="768"/>
      <c r="DO129" s="768"/>
      <c r="DP129" s="768"/>
      <c r="DQ129" s="768"/>
      <c r="DR129" s="768"/>
      <c r="DS129" s="768"/>
      <c r="DT129" s="768"/>
      <c r="DU129" s="768"/>
      <c r="DV129" s="768"/>
      <c r="DW129" s="768"/>
      <c r="DX129" s="768"/>
      <c r="DY129" s="768"/>
      <c r="DZ129" s="768"/>
      <c r="EA129" s="768"/>
      <c r="EB129" s="768"/>
      <c r="EC129" s="768"/>
      <c r="ED129" s="768"/>
      <c r="EE129" s="768"/>
      <c r="EF129" s="768"/>
      <c r="EG129" s="768"/>
      <c r="EH129" s="768"/>
      <c r="EI129" s="768"/>
      <c r="EJ129" s="768"/>
      <c r="EK129" s="768"/>
      <c r="EL129" s="768"/>
      <c r="EM129" s="768"/>
      <c r="EN129" s="768"/>
      <c r="EO129" s="768"/>
      <c r="EP129" s="768"/>
      <c r="EQ129" s="768"/>
      <c r="ER129" s="768"/>
      <c r="ES129" s="768"/>
      <c r="ET129" s="768"/>
      <c r="EU129" s="768"/>
      <c r="EV129" s="768"/>
      <c r="EW129" s="768"/>
      <c r="EX129" s="768"/>
      <c r="EY129" s="768"/>
      <c r="EZ129" s="768"/>
      <c r="FA129" s="768"/>
      <c r="FB129" s="768"/>
      <c r="FC129" s="768"/>
      <c r="FD129" s="768"/>
      <c r="FE129" s="768"/>
      <c r="FF129" s="768"/>
      <c r="FG129" s="768"/>
      <c r="FH129" s="768"/>
      <c r="FI129" s="768"/>
      <c r="FJ129" s="768"/>
      <c r="FK129" s="768"/>
      <c r="FL129" s="768"/>
      <c r="FM129" s="768"/>
      <c r="FN129" s="768"/>
      <c r="FO129" s="768"/>
      <c r="FP129" s="768"/>
      <c r="FQ129" s="768"/>
      <c r="FR129" s="768"/>
      <c r="FS129" s="768"/>
      <c r="FT129" s="768"/>
      <c r="FU129" s="768"/>
      <c r="FV129" s="768"/>
      <c r="FW129" s="768"/>
      <c r="FX129" s="768"/>
      <c r="FY129" s="768"/>
      <c r="FZ129" s="768"/>
      <c r="GA129" s="768"/>
      <c r="GB129" s="768"/>
      <c r="GC129" s="768"/>
      <c r="GD129" s="768"/>
      <c r="GE129" s="768"/>
      <c r="GF129" s="768"/>
      <c r="GG129" s="768"/>
      <c r="GH129" s="768"/>
      <c r="GI129" s="768"/>
      <c r="GJ129" s="768"/>
      <c r="GK129" s="768"/>
      <c r="GL129" s="768"/>
      <c r="GM129" s="768"/>
      <c r="GN129" s="768"/>
      <c r="GO129" s="768"/>
      <c r="GP129" s="768"/>
      <c r="GQ129" s="768"/>
      <c r="GR129" s="768"/>
      <c r="GS129" s="768"/>
      <c r="GT129" s="768"/>
      <c r="GU129" s="768"/>
      <c r="GV129" s="768"/>
      <c r="GW129" s="768"/>
      <c r="GX129" s="768"/>
      <c r="GY129" s="768"/>
      <c r="GZ129" s="768"/>
      <c r="HA129" s="768"/>
      <c r="HB129" s="768"/>
      <c r="HC129" s="768"/>
      <c r="HD129" s="768"/>
      <c r="HE129" s="768"/>
      <c r="HF129" s="768"/>
      <c r="HG129" s="768"/>
      <c r="HH129" s="768"/>
      <c r="HI129" s="768"/>
      <c r="HJ129" s="768"/>
      <c r="HK129" s="768"/>
      <c r="HL129" s="768"/>
      <c r="HM129" s="768"/>
      <c r="HN129" s="768"/>
      <c r="HO129" s="768"/>
      <c r="HP129" s="768"/>
      <c r="HQ129" s="768"/>
      <c r="HR129" s="768"/>
      <c r="HS129" s="768"/>
      <c r="HT129" s="768"/>
      <c r="HU129" s="768"/>
      <c r="HV129" s="768"/>
      <c r="HW129" s="768"/>
      <c r="HX129" s="768"/>
      <c r="HY129" s="768"/>
      <c r="HZ129" s="768"/>
      <c r="IA129" s="768"/>
      <c r="IB129" s="768"/>
      <c r="IC129" s="768"/>
      <c r="ID129" s="768"/>
      <c r="IE129" s="768"/>
      <c r="IF129" s="768"/>
      <c r="IG129" s="768"/>
      <c r="IH129" s="768"/>
      <c r="II129" s="768"/>
      <c r="IJ129" s="768"/>
    </row>
    <row r="130" spans="1:244" s="771" customFormat="1" ht="24">
      <c r="A130" s="775">
        <v>3.1</v>
      </c>
      <c r="B130" s="776" t="s">
        <v>51</v>
      </c>
      <c r="C130" s="777" t="s">
        <v>64</v>
      </c>
      <c r="D130" s="775" t="s">
        <v>39</v>
      </c>
      <c r="E130" s="757">
        <f>+'1.เป้าหมาย'!B17</f>
        <v>6</v>
      </c>
      <c r="F130" s="758"/>
      <c r="G130" s="753">
        <f>+SUM(G131:G136)</f>
        <v>0</v>
      </c>
      <c r="H130" s="754">
        <f>IF(G130&lt;1,0,IF(G130&lt;2,1,IF(G130&lt;3,2,IF(G130&lt;5,3,IF(G130&lt;6,4,IF(G130=6,5))))))</f>
        <v>0</v>
      </c>
      <c r="I130" s="755" t="str">
        <f>IF(H130&lt;1.51,"ต้องปรับปรุงเร่งด่วน",IF(H130&lt;2.51,"ต้องปรับปรุง",IF(H130&lt;3.51,"พอใช้",IF(H130&lt;4.51,"ดี",IF(H130&gt;=4.51,"ดีมาก")))))</f>
        <v>ต้องปรับปรุงเร่งด่วน</v>
      </c>
      <c r="J130" s="757">
        <f>+'1.เป้าหมาย'!C17</f>
        <v>5</v>
      </c>
      <c r="K130" s="758"/>
      <c r="L130" s="753">
        <f>+SUM(L131:L136)</f>
        <v>0</v>
      </c>
      <c r="M130" s="753"/>
      <c r="N130" s="753"/>
      <c r="O130" s="753"/>
      <c r="P130" s="753"/>
      <c r="Q130" s="754">
        <f>IF(L130&lt;1,0,IF(L130&lt;2,1,IF(L130&lt;3,2,IF(L130&lt;5,3,IF(L130&lt;6,4,IF(L130=6,5))))))</f>
        <v>0</v>
      </c>
      <c r="R130" s="755" t="str">
        <f>IF(Q130&lt;1.51,"ต้องปรับปรุงเร่งด่วน",IF(Q130&lt;2.51,"ต้องปรับปรุง",IF(Q130&lt;3.51,"พอใช้",IF(Q130&lt;4.51,"ดี",IF(Q130&gt;=4.51,"ดีมาก")))))</f>
        <v>ต้องปรับปรุงเร่งด่วน</v>
      </c>
      <c r="S130" s="757">
        <f>+'1.เป้าหมาย'!D17</f>
        <v>6</v>
      </c>
      <c r="T130" s="755"/>
      <c r="U130" s="756">
        <f>+SUM(U131:U136)</f>
        <v>0</v>
      </c>
      <c r="V130" s="754">
        <f>IF(U130&lt;1,0,IF(U130&lt;2,1,IF(U130&lt;3,2,IF(U130&lt;5,3,IF(U130&lt;6,4,IF(U130=6,5))))))</f>
        <v>0</v>
      </c>
      <c r="W130" s="755" t="str">
        <f>IF(V130&lt;1.51,"ต้องปรับปรุงเร่งด่วน",IF(V130&lt;2.51,"ต้องปรับปรุง",IF(V130&lt;3.51,"พอใช้",IF(V130&lt;4.51,"ดี",IF(V130&gt;=4.51,"ดีมาก")))))</f>
        <v>ต้องปรับปรุงเร่งด่วน</v>
      </c>
      <c r="X130" s="757">
        <f>+'1.เป้าหมาย'!E17</f>
        <v>5</v>
      </c>
      <c r="Y130" s="758"/>
      <c r="Z130" s="753">
        <f>+SUM(Z131:Z136)</f>
        <v>0</v>
      </c>
      <c r="AA130" s="754">
        <f>IF(Z130&lt;1,0,IF(Z130&lt;2,1,IF(Z130&lt;3,2,IF(Z130&lt;5,3,IF(Z130&lt;6,4,IF(Z130=6,5))))))</f>
        <v>0</v>
      </c>
      <c r="AB130" s="755" t="str">
        <f>IF(AA130&lt;1.51,"ต้องปรับปรุงเร่งด่วน",IF(AA130&lt;2.51,"ต้องปรับปรุง",IF(AA130&lt;3.51,"พอใช้",IF(AA130&lt;4.51,"ดี",IF(AA130&gt;=4.51,"ดีมาก")))))</f>
        <v>ต้องปรับปรุงเร่งด่วน</v>
      </c>
      <c r="AC130" s="757">
        <f>+'1.เป้าหมาย'!F17</f>
        <v>6</v>
      </c>
      <c r="AD130" s="758"/>
      <c r="AE130" s="753">
        <f>+SUM(AE131:AE136)</f>
        <v>5</v>
      </c>
      <c r="AF130" s="754">
        <f>IF(AE130&lt;1,0,IF(AE130&lt;2,1,IF(AE130&lt;3,2,IF(AE130&lt;5,3,IF(AE130&lt;6,4,IF(AE130=6,5))))))</f>
        <v>4</v>
      </c>
      <c r="AG130" s="755" t="str">
        <f>IF(AF130&lt;1.51,"ต้องปรับปรุงเร่งด่วน",IF(AF130&lt;2.51,"ต้องปรับปรุง",IF(AF130&lt;3.51,"พอใช้",IF(AF130&lt;4.51,"ดี",IF(AF130&gt;=4.51,"ดีมาก")))))</f>
        <v>ดี</v>
      </c>
      <c r="AH130" s="757">
        <f>+'1.เป้าหมาย'!G17</f>
        <v>5</v>
      </c>
      <c r="AI130" s="758"/>
      <c r="AJ130" s="753">
        <f>+SUM(AJ131:AJ136)</f>
        <v>0</v>
      </c>
      <c r="AK130" s="754">
        <f>IF(AJ130&lt;1,0,IF(AJ130&lt;2,1,IF(AJ130&lt;3,2,IF(AJ130&lt;5,3,IF(AJ130&lt;6,4,IF(AJ130=6,5))))))</f>
        <v>0</v>
      </c>
      <c r="AL130" s="755" t="str">
        <f>IF(AK130&lt;1.51,"ต้องปรับปรุงเร่งด่วน",IF(AK130&lt;2.51,"ต้องปรับปรุง",IF(AK130&lt;3.51,"พอใช้",IF(AK130&lt;4.51,"ดี",IF(AK130&gt;=4.51,"ดีมาก")))))</f>
        <v>ต้องปรับปรุงเร่งด่วน</v>
      </c>
      <c r="AM130" s="757">
        <f>+'1.เป้าหมาย'!H17</f>
        <v>5</v>
      </c>
      <c r="AN130" s="758"/>
      <c r="AO130" s="753">
        <f>+SUM(AO131:AO136)</f>
        <v>0</v>
      </c>
      <c r="AP130" s="754">
        <f>IF(AO130&lt;1,0,IF(AO130&lt;2,1,IF(AO130&lt;3,2,IF(AO130&lt;5,3,IF(AO130&lt;6,4,IF(AO130=6,5))))))</f>
        <v>0</v>
      </c>
      <c r="AQ130" s="755" t="str">
        <f>IF(AP130&lt;1.51,"ต้องปรับปรุงเร่งด่วน",IF(AP130&lt;2.51,"ต้องปรับปรุง",IF(AP130&lt;3.51,"พอใช้",IF(AP130&lt;4.51,"ดี",IF(AP130&gt;=4.51,"ดีมาก")))))</f>
        <v>ต้องปรับปรุงเร่งด่วน</v>
      </c>
      <c r="AR130" s="757">
        <f>+'1.เป้าหมาย'!I17</f>
        <v>6</v>
      </c>
      <c r="AS130" s="758"/>
      <c r="AT130" s="753">
        <f>+SUM(AT131:AT136)</f>
        <v>0</v>
      </c>
      <c r="AU130" s="754">
        <f>IF(AT130&lt;1,0,IF(AT130&lt;2,1,IF(AT130&lt;3,2,IF(AT130&lt;5,3,IF(AT130&lt;6,4,IF(AT130=6,5))))))</f>
        <v>0</v>
      </c>
      <c r="AV130" s="755" t="str">
        <f>IF(AU130&lt;1.51,"ต้องปรับปรุงเร่งด่วน",IF(AU130&lt;2.51,"ต้องปรับปรุง",IF(AU130&lt;3.51,"พอใช้",IF(AU130&lt;4.51,"ดี",IF(AU130&gt;=4.51,"ดีมาก")))))</f>
        <v>ต้องปรับปรุงเร่งด่วน</v>
      </c>
      <c r="AW130" s="757">
        <f>+'1.เป้าหมาย'!J17</f>
        <v>6</v>
      </c>
      <c r="AX130" s="758"/>
      <c r="AY130" s="753">
        <f>+SUM(AY131:AY136)</f>
        <v>0</v>
      </c>
      <c r="AZ130" s="754">
        <f>IF(AY130&lt;1,0,IF(AY130&lt;2,1,IF(AY130&lt;3,2,IF(AY130&lt;5,3,IF(AY130&lt;6,4,IF(AY130=6,5))))))</f>
        <v>0</v>
      </c>
      <c r="BA130" s="755" t="str">
        <f>IF(AZ130&lt;1.51,"ต้องปรับปรุงเร่งด่วน",IF(AZ130&lt;2.51,"ต้องปรับปรุง",IF(AZ130&lt;3.51,"พอใช้",IF(AZ130&lt;4.51,"ดี",IF(AZ130&gt;=4.51,"ดีมาก")))))</f>
        <v>ต้องปรับปรุงเร่งด่วน</v>
      </c>
      <c r="BB130" s="757">
        <f>+'1.เป้าหมาย'!K17</f>
        <v>6</v>
      </c>
      <c r="BC130" s="758"/>
      <c r="BD130" s="753">
        <f>+SUM(BD131:BD136)</f>
        <v>0</v>
      </c>
      <c r="BE130" s="754">
        <f>IF(BD130&lt;1,0,IF(BD130&lt;2,1,IF(BD130&lt;3,2,IF(BD130&lt;5,3,IF(BD130&lt;6,4,IF(BD130=6,5))))))</f>
        <v>0</v>
      </c>
      <c r="BF130" s="755" t="str">
        <f>IF(BE130&lt;1.51,"ต้องปรับปรุงเร่งด่วน",IF(BE130&lt;2.51,"ต้องปรับปรุง",IF(BE130&lt;3.51,"พอใช้",IF(BE130&lt;4.51,"ดี",IF(BE130&gt;=4.51,"ดีมาก")))))</f>
        <v>ต้องปรับปรุงเร่งด่วน</v>
      </c>
      <c r="BG130" s="757">
        <f>+'1.เป้าหมาย'!L17</f>
        <v>5</v>
      </c>
      <c r="BH130" s="758"/>
      <c r="BI130" s="753">
        <f>+SUM(BI131:BI136)</f>
        <v>0</v>
      </c>
      <c r="BJ130" s="754">
        <f>IF(BI130&lt;1,0,IF(BI130&lt;2,1,IF(BI130&lt;3,2,IF(BI130&lt;5,3,IF(BI130&lt;6,4,IF(BI130=6,5))))))</f>
        <v>0</v>
      </c>
      <c r="BK130" s="755" t="str">
        <f>IF(BJ130&lt;1.51,"ต้องปรับปรุงเร่งด่วน",IF(BJ130&lt;2.51,"ต้องปรับปรุง",IF(BJ130&lt;3.51,"พอใช้",IF(BJ130&lt;4.51,"ดี",IF(BJ130&gt;=4.51,"ดีมาก")))))</f>
        <v>ต้องปรับปรุงเร่งด่วน</v>
      </c>
      <c r="BL130" s="770"/>
      <c r="BM130" s="770"/>
      <c r="BN130" s="770"/>
      <c r="BO130" s="770"/>
      <c r="BP130" s="770"/>
      <c r="BQ130" s="770"/>
      <c r="BR130" s="770"/>
      <c r="BS130" s="770"/>
      <c r="BT130" s="770"/>
      <c r="BU130" s="770"/>
      <c r="BV130" s="770"/>
      <c r="BW130" s="770"/>
      <c r="BX130" s="770"/>
      <c r="BY130" s="770"/>
      <c r="BZ130" s="770"/>
      <c r="CA130" s="770"/>
      <c r="CB130" s="770"/>
      <c r="CC130" s="770"/>
      <c r="CD130" s="770"/>
      <c r="CE130" s="770"/>
      <c r="CF130" s="770"/>
      <c r="CG130" s="770"/>
      <c r="CH130" s="770"/>
      <c r="CI130" s="770"/>
      <c r="CJ130" s="770"/>
      <c r="CK130" s="770"/>
      <c r="CL130" s="770"/>
      <c r="CM130" s="770"/>
      <c r="CN130" s="770"/>
      <c r="CO130" s="770"/>
      <c r="CP130" s="770"/>
      <c r="CQ130" s="770"/>
      <c r="CR130" s="770"/>
      <c r="CS130" s="770"/>
      <c r="CT130" s="770"/>
      <c r="CU130" s="770"/>
      <c r="CV130" s="770"/>
      <c r="CW130" s="770"/>
      <c r="CX130" s="770"/>
      <c r="CY130" s="770"/>
      <c r="CZ130" s="770"/>
      <c r="DA130" s="770"/>
      <c r="DB130" s="770"/>
      <c r="DC130" s="770"/>
      <c r="DD130" s="770"/>
      <c r="DE130" s="770"/>
      <c r="DF130" s="770"/>
      <c r="DG130" s="770"/>
      <c r="DH130" s="770"/>
      <c r="DI130" s="770"/>
      <c r="DJ130" s="770"/>
      <c r="DK130" s="770"/>
      <c r="DL130" s="770"/>
      <c r="DM130" s="770"/>
      <c r="DN130" s="770"/>
      <c r="DO130" s="770"/>
      <c r="DP130" s="770"/>
      <c r="DQ130" s="770"/>
      <c r="DR130" s="770"/>
      <c r="DS130" s="770"/>
      <c r="DT130" s="770"/>
      <c r="DU130" s="770"/>
      <c r="DV130" s="770"/>
      <c r="DW130" s="770"/>
      <c r="DX130" s="770"/>
      <c r="DY130" s="770"/>
      <c r="DZ130" s="770"/>
      <c r="EA130" s="770"/>
      <c r="EB130" s="770"/>
      <c r="EC130" s="770"/>
      <c r="ED130" s="770"/>
      <c r="EE130" s="770"/>
      <c r="EF130" s="770"/>
      <c r="EG130" s="770"/>
      <c r="EH130" s="770"/>
      <c r="EI130" s="770"/>
      <c r="EJ130" s="770"/>
      <c r="EK130" s="770"/>
      <c r="EL130" s="770"/>
      <c r="EM130" s="770"/>
      <c r="EN130" s="770"/>
      <c r="EO130" s="770"/>
      <c r="EP130" s="770"/>
      <c r="EQ130" s="770"/>
      <c r="ER130" s="770"/>
      <c r="ES130" s="770"/>
      <c r="ET130" s="770"/>
      <c r="EU130" s="770"/>
      <c r="EV130" s="770"/>
      <c r="EW130" s="770"/>
      <c r="EX130" s="770"/>
      <c r="EY130" s="770"/>
      <c r="EZ130" s="770"/>
      <c r="FA130" s="770"/>
      <c r="FB130" s="770"/>
      <c r="FC130" s="770"/>
      <c r="FD130" s="770"/>
      <c r="FE130" s="770"/>
      <c r="FF130" s="770"/>
      <c r="FG130" s="770"/>
      <c r="FH130" s="770"/>
      <c r="FI130" s="770"/>
      <c r="FJ130" s="770"/>
      <c r="FK130" s="770"/>
      <c r="FL130" s="770"/>
      <c r="FM130" s="770"/>
      <c r="FN130" s="770"/>
      <c r="FO130" s="770"/>
      <c r="FP130" s="770"/>
      <c r="FQ130" s="770"/>
      <c r="FR130" s="770"/>
      <c r="FS130" s="770"/>
      <c r="FT130" s="770"/>
      <c r="FU130" s="770"/>
      <c r="FV130" s="770"/>
      <c r="FW130" s="770"/>
      <c r="FX130" s="770"/>
      <c r="FY130" s="770"/>
      <c r="FZ130" s="770"/>
      <c r="GA130" s="770"/>
      <c r="GB130" s="770"/>
      <c r="GC130" s="770"/>
      <c r="GD130" s="770"/>
      <c r="GE130" s="770"/>
      <c r="GF130" s="770"/>
      <c r="GG130" s="770"/>
      <c r="GH130" s="770"/>
      <c r="GI130" s="770"/>
      <c r="GJ130" s="770"/>
      <c r="GK130" s="770"/>
      <c r="GL130" s="770"/>
      <c r="GM130" s="770"/>
      <c r="GN130" s="770"/>
      <c r="GO130" s="770"/>
      <c r="GP130" s="770"/>
      <c r="GQ130" s="770"/>
      <c r="GR130" s="770"/>
      <c r="GS130" s="770"/>
      <c r="GT130" s="770"/>
      <c r="GU130" s="770"/>
      <c r="GV130" s="770"/>
      <c r="GW130" s="770"/>
      <c r="GX130" s="770"/>
      <c r="GY130" s="770"/>
      <c r="GZ130" s="770"/>
      <c r="HA130" s="770"/>
      <c r="HB130" s="770"/>
      <c r="HC130" s="770"/>
      <c r="HD130" s="770"/>
      <c r="HE130" s="770"/>
      <c r="HF130" s="770"/>
      <c r="HG130" s="770"/>
      <c r="HH130" s="770"/>
      <c r="HI130" s="770"/>
      <c r="HJ130" s="770"/>
      <c r="HK130" s="770"/>
      <c r="HL130" s="770"/>
      <c r="HM130" s="770"/>
      <c r="HN130" s="770"/>
      <c r="HO130" s="770"/>
      <c r="HP130" s="770"/>
      <c r="HQ130" s="770"/>
      <c r="HR130" s="770"/>
      <c r="HS130" s="770"/>
      <c r="HT130" s="770"/>
      <c r="HU130" s="770"/>
      <c r="HV130" s="770"/>
      <c r="HW130" s="770"/>
      <c r="HX130" s="770"/>
      <c r="HY130" s="770"/>
      <c r="HZ130" s="770"/>
      <c r="IA130" s="770"/>
      <c r="IB130" s="770"/>
      <c r="IC130" s="770"/>
      <c r="ID130" s="770"/>
      <c r="IE130" s="770"/>
      <c r="IF130" s="770"/>
      <c r="IG130" s="770"/>
      <c r="IH130" s="770"/>
      <c r="II130" s="770"/>
      <c r="IJ130" s="770"/>
    </row>
    <row r="131" spans="1:244" s="137" customFormat="1" ht="120">
      <c r="A131" s="506"/>
      <c r="B131" s="132" t="s">
        <v>408</v>
      </c>
      <c r="C131" s="618"/>
      <c r="D131" s="510"/>
      <c r="E131" s="646"/>
      <c r="F131" s="620"/>
      <c r="G131" s="664"/>
      <c r="H131" s="622"/>
      <c r="I131" s="622"/>
      <c r="J131" s="622"/>
      <c r="K131" s="620"/>
      <c r="L131" s="664"/>
      <c r="M131" s="574"/>
      <c r="N131" s="574"/>
      <c r="O131" s="574"/>
      <c r="P131" s="574"/>
      <c r="Q131" s="622"/>
      <c r="R131" s="622"/>
      <c r="S131" s="622"/>
      <c r="T131" s="623"/>
      <c r="U131" s="664"/>
      <c r="V131" s="622"/>
      <c r="W131" s="622"/>
      <c r="X131" s="622"/>
      <c r="Y131" s="620"/>
      <c r="Z131" s="664"/>
      <c r="AA131" s="622"/>
      <c r="AB131" s="622"/>
      <c r="AC131" s="622"/>
      <c r="AD131" s="620"/>
      <c r="AE131" s="664">
        <v>1</v>
      </c>
      <c r="AF131" s="622"/>
      <c r="AG131" s="622"/>
      <c r="AH131" s="622"/>
      <c r="AI131" s="620"/>
      <c r="AJ131" s="664"/>
      <c r="AK131" s="622"/>
      <c r="AL131" s="622"/>
      <c r="AM131" s="622"/>
      <c r="AN131" s="620"/>
      <c r="AO131" s="664"/>
      <c r="AP131" s="622"/>
      <c r="AQ131" s="622"/>
      <c r="AR131" s="622"/>
      <c r="AS131" s="620"/>
      <c r="AT131" s="664"/>
      <c r="AU131" s="622"/>
      <c r="AV131" s="622"/>
      <c r="AW131" s="622"/>
      <c r="AX131" s="620"/>
      <c r="AY131" s="664"/>
      <c r="AZ131" s="622"/>
      <c r="BA131" s="622"/>
      <c r="BB131" s="622"/>
      <c r="BC131" s="620"/>
      <c r="BD131" s="664"/>
      <c r="BE131" s="622"/>
      <c r="BF131" s="622"/>
      <c r="BG131" s="622"/>
      <c r="BH131" s="620"/>
      <c r="BI131" s="664"/>
      <c r="BJ131" s="622"/>
      <c r="BK131" s="622"/>
      <c r="BL131" s="136"/>
      <c r="BM131" s="136"/>
      <c r="BN131" s="136"/>
      <c r="BO131" s="136"/>
      <c r="BP131" s="136"/>
      <c r="BQ131" s="136"/>
      <c r="BR131" s="136"/>
      <c r="BS131" s="136"/>
      <c r="BT131" s="136"/>
      <c r="BU131" s="136"/>
      <c r="BV131" s="136"/>
      <c r="BW131" s="136"/>
      <c r="BX131" s="136"/>
      <c r="BY131" s="136"/>
      <c r="BZ131" s="136"/>
      <c r="CA131" s="136"/>
      <c r="CB131" s="136"/>
      <c r="CC131" s="136"/>
      <c r="CD131" s="136"/>
      <c r="CE131" s="136"/>
      <c r="CF131" s="136"/>
      <c r="CG131" s="136"/>
      <c r="CH131" s="136"/>
      <c r="CI131" s="136"/>
      <c r="CJ131" s="136"/>
      <c r="CK131" s="136"/>
      <c r="CL131" s="136"/>
      <c r="CM131" s="136"/>
      <c r="CN131" s="136"/>
      <c r="CO131" s="136"/>
      <c r="CP131" s="136"/>
      <c r="CQ131" s="136"/>
      <c r="CR131" s="136"/>
      <c r="CS131" s="136"/>
      <c r="CT131" s="136"/>
      <c r="CU131" s="136"/>
      <c r="CV131" s="136"/>
      <c r="CW131" s="136"/>
      <c r="CX131" s="136"/>
      <c r="CY131" s="136"/>
      <c r="CZ131" s="136"/>
      <c r="DA131" s="136"/>
      <c r="DB131" s="136"/>
      <c r="DC131" s="136"/>
      <c r="DD131" s="136"/>
      <c r="DE131" s="136"/>
      <c r="DF131" s="136"/>
      <c r="DG131" s="136"/>
      <c r="DH131" s="136"/>
      <c r="DI131" s="136"/>
      <c r="DJ131" s="136"/>
      <c r="DK131" s="136"/>
      <c r="DL131" s="136"/>
      <c r="DM131" s="136"/>
      <c r="DN131" s="136"/>
      <c r="DO131" s="136"/>
      <c r="DP131" s="136"/>
      <c r="DQ131" s="136"/>
      <c r="DR131" s="136"/>
      <c r="DS131" s="136"/>
      <c r="DT131" s="136"/>
      <c r="DU131" s="136"/>
      <c r="DV131" s="136"/>
      <c r="DW131" s="136"/>
      <c r="DX131" s="136"/>
      <c r="DY131" s="136"/>
      <c r="DZ131" s="136"/>
      <c r="EA131" s="136"/>
      <c r="EB131" s="136"/>
      <c r="EC131" s="136"/>
      <c r="ED131" s="136"/>
      <c r="EE131" s="136"/>
      <c r="EF131" s="136"/>
      <c r="EG131" s="136"/>
      <c r="EH131" s="136"/>
      <c r="EI131" s="136"/>
      <c r="EJ131" s="136"/>
      <c r="EK131" s="136"/>
      <c r="EL131" s="136"/>
      <c r="EM131" s="136"/>
      <c r="EN131" s="136"/>
      <c r="EO131" s="136"/>
      <c r="EP131" s="136"/>
      <c r="EQ131" s="136"/>
      <c r="ER131" s="136"/>
      <c r="ES131" s="136"/>
      <c r="ET131" s="136"/>
      <c r="EU131" s="136"/>
      <c r="EV131" s="136"/>
      <c r="EW131" s="136"/>
      <c r="EX131" s="136"/>
      <c r="EY131" s="136"/>
      <c r="EZ131" s="136"/>
      <c r="FA131" s="136"/>
      <c r="FB131" s="136"/>
      <c r="FC131" s="136"/>
      <c r="FD131" s="136"/>
      <c r="FE131" s="136"/>
      <c r="FF131" s="136"/>
      <c r="FG131" s="136"/>
      <c r="FH131" s="136"/>
      <c r="FI131" s="136"/>
      <c r="FJ131" s="136"/>
      <c r="FK131" s="136"/>
      <c r="FL131" s="136"/>
      <c r="FM131" s="136"/>
      <c r="FN131" s="136"/>
      <c r="FO131" s="136"/>
      <c r="FP131" s="136"/>
      <c r="FQ131" s="136"/>
      <c r="FR131" s="136"/>
      <c r="FS131" s="136"/>
      <c r="FT131" s="136"/>
      <c r="FU131" s="136"/>
      <c r="FV131" s="136"/>
      <c r="FW131" s="136"/>
      <c r="FX131" s="136"/>
      <c r="FY131" s="136"/>
      <c r="FZ131" s="136"/>
      <c r="GA131" s="136"/>
      <c r="GB131" s="136"/>
      <c r="GC131" s="136"/>
      <c r="GD131" s="136"/>
      <c r="GE131" s="136"/>
      <c r="GF131" s="136"/>
      <c r="GG131" s="136"/>
      <c r="GH131" s="136"/>
      <c r="GI131" s="136"/>
      <c r="GJ131" s="136"/>
      <c r="GK131" s="136"/>
      <c r="GL131" s="136"/>
      <c r="GM131" s="136"/>
      <c r="GN131" s="136"/>
      <c r="GO131" s="136"/>
      <c r="GP131" s="136"/>
      <c r="GQ131" s="136"/>
      <c r="GR131" s="136"/>
      <c r="GS131" s="136"/>
      <c r="GT131" s="136"/>
      <c r="GU131" s="136"/>
      <c r="GV131" s="136"/>
      <c r="GW131" s="136"/>
      <c r="GX131" s="136"/>
      <c r="GY131" s="136"/>
      <c r="GZ131" s="136"/>
      <c r="HA131" s="136"/>
      <c r="HB131" s="136"/>
      <c r="HC131" s="136"/>
      <c r="HD131" s="136"/>
      <c r="HE131" s="136"/>
      <c r="HF131" s="136"/>
      <c r="HG131" s="136"/>
      <c r="HH131" s="136"/>
      <c r="HI131" s="136"/>
      <c r="HJ131" s="136"/>
      <c r="HK131" s="136"/>
      <c r="HL131" s="136"/>
      <c r="HM131" s="136"/>
      <c r="HN131" s="136"/>
      <c r="HO131" s="136"/>
      <c r="HP131" s="136"/>
      <c r="HQ131" s="136"/>
      <c r="HR131" s="136"/>
      <c r="HS131" s="136"/>
      <c r="HT131" s="136"/>
      <c r="HU131" s="136"/>
      <c r="HV131" s="136"/>
      <c r="HW131" s="136"/>
      <c r="HX131" s="136"/>
      <c r="HY131" s="136"/>
      <c r="HZ131" s="136"/>
      <c r="IA131" s="136"/>
      <c r="IB131" s="136"/>
      <c r="IC131" s="136"/>
      <c r="ID131" s="136"/>
      <c r="IE131" s="136"/>
      <c r="IF131" s="136"/>
      <c r="IG131" s="136"/>
      <c r="IH131" s="136"/>
      <c r="II131" s="136"/>
      <c r="IJ131" s="136"/>
    </row>
    <row r="132" spans="1:244" s="137" customFormat="1" ht="72">
      <c r="A132" s="506"/>
      <c r="B132" s="132" t="s">
        <v>409</v>
      </c>
      <c r="C132" s="618"/>
      <c r="D132" s="510"/>
      <c r="E132" s="646"/>
      <c r="F132" s="620"/>
      <c r="G132" s="664"/>
      <c r="H132" s="622"/>
      <c r="I132" s="622"/>
      <c r="J132" s="622"/>
      <c r="K132" s="620"/>
      <c r="L132" s="664"/>
      <c r="M132" s="574"/>
      <c r="N132" s="574"/>
      <c r="O132" s="574"/>
      <c r="P132" s="574"/>
      <c r="Q132" s="622"/>
      <c r="R132" s="622"/>
      <c r="S132" s="622"/>
      <c r="T132" s="623"/>
      <c r="U132" s="664"/>
      <c r="V132" s="622"/>
      <c r="W132" s="622"/>
      <c r="X132" s="622"/>
      <c r="Y132" s="620"/>
      <c r="Z132" s="664"/>
      <c r="AA132" s="622"/>
      <c r="AB132" s="622"/>
      <c r="AC132" s="622"/>
      <c r="AD132" s="620"/>
      <c r="AE132" s="664">
        <v>1</v>
      </c>
      <c r="AF132" s="622"/>
      <c r="AG132" s="622"/>
      <c r="AH132" s="622"/>
      <c r="AI132" s="620"/>
      <c r="AJ132" s="664"/>
      <c r="AK132" s="622"/>
      <c r="AL132" s="622"/>
      <c r="AM132" s="622"/>
      <c r="AN132" s="620"/>
      <c r="AO132" s="664"/>
      <c r="AP132" s="622"/>
      <c r="AQ132" s="622"/>
      <c r="AR132" s="622"/>
      <c r="AS132" s="620"/>
      <c r="AT132" s="664"/>
      <c r="AU132" s="622"/>
      <c r="AV132" s="622"/>
      <c r="AW132" s="622"/>
      <c r="AX132" s="620"/>
      <c r="AY132" s="664"/>
      <c r="AZ132" s="622"/>
      <c r="BA132" s="622"/>
      <c r="BB132" s="622"/>
      <c r="BC132" s="620"/>
      <c r="BD132" s="664"/>
      <c r="BE132" s="622"/>
      <c r="BF132" s="622"/>
      <c r="BG132" s="622"/>
      <c r="BH132" s="620"/>
      <c r="BI132" s="664"/>
      <c r="BJ132" s="622"/>
      <c r="BK132" s="622"/>
      <c r="BL132" s="136"/>
      <c r="BM132" s="136"/>
      <c r="BN132" s="136"/>
      <c r="BO132" s="136"/>
      <c r="BP132" s="136"/>
      <c r="BQ132" s="136"/>
      <c r="BR132" s="136"/>
      <c r="BS132" s="136"/>
      <c r="BT132" s="136"/>
      <c r="BU132" s="136"/>
      <c r="BV132" s="136"/>
      <c r="BW132" s="136"/>
      <c r="BX132" s="136"/>
      <c r="BY132" s="136"/>
      <c r="BZ132" s="136"/>
      <c r="CA132" s="136"/>
      <c r="CB132" s="136"/>
      <c r="CC132" s="136"/>
      <c r="CD132" s="136"/>
      <c r="CE132" s="136"/>
      <c r="CF132" s="136"/>
      <c r="CG132" s="136"/>
      <c r="CH132" s="136"/>
      <c r="CI132" s="136"/>
      <c r="CJ132" s="136"/>
      <c r="CK132" s="136"/>
      <c r="CL132" s="136"/>
      <c r="CM132" s="136"/>
      <c r="CN132" s="136"/>
      <c r="CO132" s="136"/>
      <c r="CP132" s="136"/>
      <c r="CQ132" s="136"/>
      <c r="CR132" s="136"/>
      <c r="CS132" s="136"/>
      <c r="CT132" s="136"/>
      <c r="CU132" s="136"/>
      <c r="CV132" s="136"/>
      <c r="CW132" s="136"/>
      <c r="CX132" s="136"/>
      <c r="CY132" s="136"/>
      <c r="CZ132" s="136"/>
      <c r="DA132" s="136"/>
      <c r="DB132" s="136"/>
      <c r="DC132" s="136"/>
      <c r="DD132" s="136"/>
      <c r="DE132" s="136"/>
      <c r="DF132" s="136"/>
      <c r="DG132" s="136"/>
      <c r="DH132" s="136"/>
      <c r="DI132" s="136"/>
      <c r="DJ132" s="136"/>
      <c r="DK132" s="136"/>
      <c r="DL132" s="136"/>
      <c r="DM132" s="136"/>
      <c r="DN132" s="136"/>
      <c r="DO132" s="136"/>
      <c r="DP132" s="136"/>
      <c r="DQ132" s="136"/>
      <c r="DR132" s="136"/>
      <c r="DS132" s="136"/>
      <c r="DT132" s="136"/>
      <c r="DU132" s="136"/>
      <c r="DV132" s="136"/>
      <c r="DW132" s="136"/>
      <c r="DX132" s="136"/>
      <c r="DY132" s="136"/>
      <c r="DZ132" s="136"/>
      <c r="EA132" s="136"/>
      <c r="EB132" s="136"/>
      <c r="EC132" s="136"/>
      <c r="ED132" s="136"/>
      <c r="EE132" s="136"/>
      <c r="EF132" s="136"/>
      <c r="EG132" s="136"/>
      <c r="EH132" s="136"/>
      <c r="EI132" s="136"/>
      <c r="EJ132" s="136"/>
      <c r="EK132" s="136"/>
      <c r="EL132" s="136"/>
      <c r="EM132" s="136"/>
      <c r="EN132" s="136"/>
      <c r="EO132" s="136"/>
      <c r="EP132" s="136"/>
      <c r="EQ132" s="136"/>
      <c r="ER132" s="136"/>
      <c r="ES132" s="136"/>
      <c r="ET132" s="136"/>
      <c r="EU132" s="136"/>
      <c r="EV132" s="136"/>
      <c r="EW132" s="136"/>
      <c r="EX132" s="136"/>
      <c r="EY132" s="136"/>
      <c r="EZ132" s="136"/>
      <c r="FA132" s="136"/>
      <c r="FB132" s="136"/>
      <c r="FC132" s="136"/>
      <c r="FD132" s="136"/>
      <c r="FE132" s="136"/>
      <c r="FF132" s="136"/>
      <c r="FG132" s="136"/>
      <c r="FH132" s="136"/>
      <c r="FI132" s="136"/>
      <c r="FJ132" s="136"/>
      <c r="FK132" s="136"/>
      <c r="FL132" s="136"/>
      <c r="FM132" s="136"/>
      <c r="FN132" s="136"/>
      <c r="FO132" s="136"/>
      <c r="FP132" s="136"/>
      <c r="FQ132" s="136"/>
      <c r="FR132" s="136"/>
      <c r="FS132" s="136"/>
      <c r="FT132" s="136"/>
      <c r="FU132" s="136"/>
      <c r="FV132" s="136"/>
      <c r="FW132" s="136"/>
      <c r="FX132" s="136"/>
      <c r="FY132" s="136"/>
      <c r="FZ132" s="136"/>
      <c r="GA132" s="136"/>
      <c r="GB132" s="136"/>
      <c r="GC132" s="136"/>
      <c r="GD132" s="136"/>
      <c r="GE132" s="136"/>
      <c r="GF132" s="136"/>
      <c r="GG132" s="136"/>
      <c r="GH132" s="136"/>
      <c r="GI132" s="136"/>
      <c r="GJ132" s="136"/>
      <c r="GK132" s="136"/>
      <c r="GL132" s="136"/>
      <c r="GM132" s="136"/>
      <c r="GN132" s="136"/>
      <c r="GO132" s="136"/>
      <c r="GP132" s="136"/>
      <c r="GQ132" s="136"/>
      <c r="GR132" s="136"/>
      <c r="GS132" s="136"/>
      <c r="GT132" s="136"/>
      <c r="GU132" s="136"/>
      <c r="GV132" s="136"/>
      <c r="GW132" s="136"/>
      <c r="GX132" s="136"/>
      <c r="GY132" s="136"/>
      <c r="GZ132" s="136"/>
      <c r="HA132" s="136"/>
      <c r="HB132" s="136"/>
      <c r="HC132" s="136"/>
      <c r="HD132" s="136"/>
      <c r="HE132" s="136"/>
      <c r="HF132" s="136"/>
      <c r="HG132" s="136"/>
      <c r="HH132" s="136"/>
      <c r="HI132" s="136"/>
      <c r="HJ132" s="136"/>
      <c r="HK132" s="136"/>
      <c r="HL132" s="136"/>
      <c r="HM132" s="136"/>
      <c r="HN132" s="136"/>
      <c r="HO132" s="136"/>
      <c r="HP132" s="136"/>
      <c r="HQ132" s="136"/>
      <c r="HR132" s="136"/>
      <c r="HS132" s="136"/>
      <c r="HT132" s="136"/>
      <c r="HU132" s="136"/>
      <c r="HV132" s="136"/>
      <c r="HW132" s="136"/>
      <c r="HX132" s="136"/>
      <c r="HY132" s="136"/>
      <c r="HZ132" s="136"/>
      <c r="IA132" s="136"/>
      <c r="IB132" s="136"/>
      <c r="IC132" s="136"/>
      <c r="ID132" s="136"/>
      <c r="IE132" s="136"/>
      <c r="IF132" s="136"/>
      <c r="IG132" s="136"/>
      <c r="IH132" s="136"/>
      <c r="II132" s="136"/>
      <c r="IJ132" s="136"/>
    </row>
    <row r="133" spans="1:244" s="137" customFormat="1" ht="48">
      <c r="A133" s="506"/>
      <c r="B133" s="132" t="s">
        <v>410</v>
      </c>
      <c r="C133" s="618"/>
      <c r="D133" s="510"/>
      <c r="E133" s="646"/>
      <c r="F133" s="620"/>
      <c r="G133" s="664"/>
      <c r="H133" s="622"/>
      <c r="I133" s="622"/>
      <c r="J133" s="622"/>
      <c r="K133" s="620"/>
      <c r="L133" s="664"/>
      <c r="M133" s="574"/>
      <c r="N133" s="574"/>
      <c r="O133" s="574"/>
      <c r="P133" s="574"/>
      <c r="Q133" s="622"/>
      <c r="R133" s="622"/>
      <c r="S133" s="622"/>
      <c r="T133" s="623"/>
      <c r="U133" s="664"/>
      <c r="V133" s="622"/>
      <c r="W133" s="622"/>
      <c r="X133" s="622"/>
      <c r="Y133" s="620"/>
      <c r="Z133" s="664"/>
      <c r="AA133" s="622"/>
      <c r="AB133" s="622"/>
      <c r="AC133" s="622"/>
      <c r="AD133" s="620"/>
      <c r="AE133" s="664">
        <v>1</v>
      </c>
      <c r="AF133" s="622"/>
      <c r="AG133" s="622"/>
      <c r="AH133" s="622"/>
      <c r="AI133" s="620"/>
      <c r="AJ133" s="664"/>
      <c r="AK133" s="622"/>
      <c r="AL133" s="622"/>
      <c r="AM133" s="622"/>
      <c r="AN133" s="620"/>
      <c r="AO133" s="664"/>
      <c r="AP133" s="622"/>
      <c r="AQ133" s="622"/>
      <c r="AR133" s="622"/>
      <c r="AS133" s="620"/>
      <c r="AT133" s="664"/>
      <c r="AU133" s="622"/>
      <c r="AV133" s="622"/>
      <c r="AW133" s="622"/>
      <c r="AX133" s="620"/>
      <c r="AY133" s="664"/>
      <c r="AZ133" s="622"/>
      <c r="BA133" s="622"/>
      <c r="BB133" s="622"/>
      <c r="BC133" s="620"/>
      <c r="BD133" s="664"/>
      <c r="BE133" s="622"/>
      <c r="BF133" s="622"/>
      <c r="BG133" s="622"/>
      <c r="BH133" s="620"/>
      <c r="BI133" s="664"/>
      <c r="BJ133" s="622"/>
      <c r="BK133" s="622"/>
      <c r="BL133" s="136"/>
      <c r="BM133" s="136"/>
      <c r="BN133" s="136"/>
      <c r="BO133" s="136"/>
      <c r="BP133" s="136"/>
      <c r="BQ133" s="136"/>
      <c r="BR133" s="136"/>
      <c r="BS133" s="136"/>
      <c r="BT133" s="136"/>
      <c r="BU133" s="136"/>
      <c r="BV133" s="136"/>
      <c r="BW133" s="136"/>
      <c r="BX133" s="136"/>
      <c r="BY133" s="136"/>
      <c r="BZ133" s="136"/>
      <c r="CA133" s="136"/>
      <c r="CB133" s="136"/>
      <c r="CC133" s="136"/>
      <c r="CD133" s="136"/>
      <c r="CE133" s="136"/>
      <c r="CF133" s="136"/>
      <c r="CG133" s="136"/>
      <c r="CH133" s="136"/>
      <c r="CI133" s="136"/>
      <c r="CJ133" s="136"/>
      <c r="CK133" s="136"/>
      <c r="CL133" s="136"/>
      <c r="CM133" s="136"/>
      <c r="CN133" s="136"/>
      <c r="CO133" s="136"/>
      <c r="CP133" s="136"/>
      <c r="CQ133" s="136"/>
      <c r="CR133" s="136"/>
      <c r="CS133" s="136"/>
      <c r="CT133" s="136"/>
      <c r="CU133" s="136"/>
      <c r="CV133" s="136"/>
      <c r="CW133" s="136"/>
      <c r="CX133" s="136"/>
      <c r="CY133" s="136"/>
      <c r="CZ133" s="136"/>
      <c r="DA133" s="136"/>
      <c r="DB133" s="136"/>
      <c r="DC133" s="136"/>
      <c r="DD133" s="136"/>
      <c r="DE133" s="136"/>
      <c r="DF133" s="136"/>
      <c r="DG133" s="136"/>
      <c r="DH133" s="136"/>
      <c r="DI133" s="136"/>
      <c r="DJ133" s="136"/>
      <c r="DK133" s="136"/>
      <c r="DL133" s="136"/>
      <c r="DM133" s="136"/>
      <c r="DN133" s="136"/>
      <c r="DO133" s="136"/>
      <c r="DP133" s="136"/>
      <c r="DQ133" s="136"/>
      <c r="DR133" s="136"/>
      <c r="DS133" s="136"/>
      <c r="DT133" s="136"/>
      <c r="DU133" s="136"/>
      <c r="DV133" s="136"/>
      <c r="DW133" s="136"/>
      <c r="DX133" s="136"/>
      <c r="DY133" s="136"/>
      <c r="DZ133" s="136"/>
      <c r="EA133" s="136"/>
      <c r="EB133" s="136"/>
      <c r="EC133" s="136"/>
      <c r="ED133" s="136"/>
      <c r="EE133" s="136"/>
      <c r="EF133" s="136"/>
      <c r="EG133" s="136"/>
      <c r="EH133" s="136"/>
      <c r="EI133" s="136"/>
      <c r="EJ133" s="136"/>
      <c r="EK133" s="136"/>
      <c r="EL133" s="136"/>
      <c r="EM133" s="136"/>
      <c r="EN133" s="136"/>
      <c r="EO133" s="136"/>
      <c r="EP133" s="136"/>
      <c r="EQ133" s="136"/>
      <c r="ER133" s="136"/>
      <c r="ES133" s="136"/>
      <c r="ET133" s="136"/>
      <c r="EU133" s="136"/>
      <c r="EV133" s="136"/>
      <c r="EW133" s="136"/>
      <c r="EX133" s="136"/>
      <c r="EY133" s="136"/>
      <c r="EZ133" s="136"/>
      <c r="FA133" s="136"/>
      <c r="FB133" s="136"/>
      <c r="FC133" s="136"/>
      <c r="FD133" s="136"/>
      <c r="FE133" s="136"/>
      <c r="FF133" s="136"/>
      <c r="FG133" s="136"/>
      <c r="FH133" s="136"/>
      <c r="FI133" s="136"/>
      <c r="FJ133" s="136"/>
      <c r="FK133" s="136"/>
      <c r="FL133" s="136"/>
      <c r="FM133" s="136"/>
      <c r="FN133" s="136"/>
      <c r="FO133" s="136"/>
      <c r="FP133" s="136"/>
      <c r="FQ133" s="136"/>
      <c r="FR133" s="136"/>
      <c r="FS133" s="136"/>
      <c r="FT133" s="136"/>
      <c r="FU133" s="136"/>
      <c r="FV133" s="136"/>
      <c r="FW133" s="136"/>
      <c r="FX133" s="136"/>
      <c r="FY133" s="136"/>
      <c r="FZ133" s="136"/>
      <c r="GA133" s="136"/>
      <c r="GB133" s="136"/>
      <c r="GC133" s="136"/>
      <c r="GD133" s="136"/>
      <c r="GE133" s="136"/>
      <c r="GF133" s="136"/>
      <c r="GG133" s="136"/>
      <c r="GH133" s="136"/>
      <c r="GI133" s="136"/>
      <c r="GJ133" s="136"/>
      <c r="GK133" s="136"/>
      <c r="GL133" s="136"/>
      <c r="GM133" s="136"/>
      <c r="GN133" s="136"/>
      <c r="GO133" s="136"/>
      <c r="GP133" s="136"/>
      <c r="GQ133" s="136"/>
      <c r="GR133" s="136"/>
      <c r="GS133" s="136"/>
      <c r="GT133" s="136"/>
      <c r="GU133" s="136"/>
      <c r="GV133" s="136"/>
      <c r="GW133" s="136"/>
      <c r="GX133" s="136"/>
      <c r="GY133" s="136"/>
      <c r="GZ133" s="136"/>
      <c r="HA133" s="136"/>
      <c r="HB133" s="136"/>
      <c r="HC133" s="136"/>
      <c r="HD133" s="136"/>
      <c r="HE133" s="136"/>
      <c r="HF133" s="136"/>
      <c r="HG133" s="136"/>
      <c r="HH133" s="136"/>
      <c r="HI133" s="136"/>
      <c r="HJ133" s="136"/>
      <c r="HK133" s="136"/>
      <c r="HL133" s="136"/>
      <c r="HM133" s="136"/>
      <c r="HN133" s="136"/>
      <c r="HO133" s="136"/>
      <c r="HP133" s="136"/>
      <c r="HQ133" s="136"/>
      <c r="HR133" s="136"/>
      <c r="HS133" s="136"/>
      <c r="HT133" s="136"/>
      <c r="HU133" s="136"/>
      <c r="HV133" s="136"/>
      <c r="HW133" s="136"/>
      <c r="HX133" s="136"/>
      <c r="HY133" s="136"/>
      <c r="HZ133" s="136"/>
      <c r="IA133" s="136"/>
      <c r="IB133" s="136"/>
      <c r="IC133" s="136"/>
      <c r="ID133" s="136"/>
      <c r="IE133" s="136"/>
      <c r="IF133" s="136"/>
      <c r="IG133" s="136"/>
      <c r="IH133" s="136"/>
      <c r="II133" s="136"/>
      <c r="IJ133" s="136"/>
    </row>
    <row r="134" spans="1:244" s="137" customFormat="1" ht="72">
      <c r="A134" s="506"/>
      <c r="B134" s="132" t="s">
        <v>411</v>
      </c>
      <c r="C134" s="618"/>
      <c r="D134" s="510"/>
      <c r="E134" s="646"/>
      <c r="F134" s="620"/>
      <c r="G134" s="664"/>
      <c r="H134" s="622"/>
      <c r="I134" s="622"/>
      <c r="J134" s="622"/>
      <c r="K134" s="620"/>
      <c r="L134" s="664"/>
      <c r="M134" s="682"/>
      <c r="N134" s="682"/>
      <c r="O134" s="682"/>
      <c r="P134" s="682"/>
      <c r="Q134" s="622"/>
      <c r="R134" s="622"/>
      <c r="S134" s="622"/>
      <c r="T134" s="623"/>
      <c r="U134" s="664"/>
      <c r="V134" s="622"/>
      <c r="W134" s="622"/>
      <c r="X134" s="622"/>
      <c r="Y134" s="620"/>
      <c r="Z134" s="664"/>
      <c r="AA134" s="622"/>
      <c r="AB134" s="622"/>
      <c r="AC134" s="622"/>
      <c r="AD134" s="620"/>
      <c r="AE134" s="664">
        <v>1</v>
      </c>
      <c r="AF134" s="622"/>
      <c r="AG134" s="622"/>
      <c r="AH134" s="622"/>
      <c r="AI134" s="620"/>
      <c r="AJ134" s="664"/>
      <c r="AK134" s="622"/>
      <c r="AL134" s="622"/>
      <c r="AM134" s="622"/>
      <c r="AN134" s="620"/>
      <c r="AO134" s="664"/>
      <c r="AP134" s="622"/>
      <c r="AQ134" s="622"/>
      <c r="AR134" s="622"/>
      <c r="AS134" s="620"/>
      <c r="AT134" s="664"/>
      <c r="AU134" s="622"/>
      <c r="AV134" s="622"/>
      <c r="AW134" s="622"/>
      <c r="AX134" s="620"/>
      <c r="AY134" s="664"/>
      <c r="AZ134" s="622"/>
      <c r="BA134" s="622"/>
      <c r="BB134" s="622"/>
      <c r="BC134" s="620"/>
      <c r="BD134" s="664"/>
      <c r="BE134" s="622"/>
      <c r="BF134" s="622"/>
      <c r="BG134" s="622"/>
      <c r="BH134" s="620"/>
      <c r="BI134" s="664"/>
      <c r="BJ134" s="622"/>
      <c r="BK134" s="622"/>
      <c r="BL134" s="136"/>
      <c r="BM134" s="136"/>
      <c r="BN134" s="136"/>
      <c r="BO134" s="136"/>
      <c r="BP134" s="136"/>
      <c r="BQ134" s="136"/>
      <c r="BR134" s="136"/>
      <c r="BS134" s="136"/>
      <c r="BT134" s="136"/>
      <c r="BU134" s="136"/>
      <c r="BV134" s="136"/>
      <c r="BW134" s="136"/>
      <c r="BX134" s="136"/>
      <c r="BY134" s="136"/>
      <c r="BZ134" s="136"/>
      <c r="CA134" s="136"/>
      <c r="CB134" s="136"/>
      <c r="CC134" s="136"/>
      <c r="CD134" s="136"/>
      <c r="CE134" s="136"/>
      <c r="CF134" s="136"/>
      <c r="CG134" s="136"/>
      <c r="CH134" s="136"/>
      <c r="CI134" s="136"/>
      <c r="CJ134" s="136"/>
      <c r="CK134" s="136"/>
      <c r="CL134" s="136"/>
      <c r="CM134" s="136"/>
      <c r="CN134" s="136"/>
      <c r="CO134" s="136"/>
      <c r="CP134" s="136"/>
      <c r="CQ134" s="136"/>
      <c r="CR134" s="136"/>
      <c r="CS134" s="136"/>
      <c r="CT134" s="136"/>
      <c r="CU134" s="136"/>
      <c r="CV134" s="136"/>
      <c r="CW134" s="136"/>
      <c r="CX134" s="136"/>
      <c r="CY134" s="136"/>
      <c r="CZ134" s="136"/>
      <c r="DA134" s="136"/>
      <c r="DB134" s="136"/>
      <c r="DC134" s="136"/>
      <c r="DD134" s="136"/>
      <c r="DE134" s="136"/>
      <c r="DF134" s="136"/>
      <c r="DG134" s="136"/>
      <c r="DH134" s="136"/>
      <c r="DI134" s="136"/>
      <c r="DJ134" s="136"/>
      <c r="DK134" s="136"/>
      <c r="DL134" s="136"/>
      <c r="DM134" s="136"/>
      <c r="DN134" s="136"/>
      <c r="DO134" s="136"/>
      <c r="DP134" s="136"/>
      <c r="DQ134" s="136"/>
      <c r="DR134" s="136"/>
      <c r="DS134" s="136"/>
      <c r="DT134" s="136"/>
      <c r="DU134" s="136"/>
      <c r="DV134" s="136"/>
      <c r="DW134" s="136"/>
      <c r="DX134" s="136"/>
      <c r="DY134" s="136"/>
      <c r="DZ134" s="136"/>
      <c r="EA134" s="136"/>
      <c r="EB134" s="136"/>
      <c r="EC134" s="136"/>
      <c r="ED134" s="136"/>
      <c r="EE134" s="136"/>
      <c r="EF134" s="136"/>
      <c r="EG134" s="136"/>
      <c r="EH134" s="136"/>
      <c r="EI134" s="136"/>
      <c r="EJ134" s="136"/>
      <c r="EK134" s="136"/>
      <c r="EL134" s="136"/>
      <c r="EM134" s="136"/>
      <c r="EN134" s="136"/>
      <c r="EO134" s="136"/>
      <c r="EP134" s="136"/>
      <c r="EQ134" s="136"/>
      <c r="ER134" s="136"/>
      <c r="ES134" s="136"/>
      <c r="ET134" s="136"/>
      <c r="EU134" s="136"/>
      <c r="EV134" s="136"/>
      <c r="EW134" s="136"/>
      <c r="EX134" s="136"/>
      <c r="EY134" s="136"/>
      <c r="EZ134" s="136"/>
      <c r="FA134" s="136"/>
      <c r="FB134" s="136"/>
      <c r="FC134" s="136"/>
      <c r="FD134" s="136"/>
      <c r="FE134" s="136"/>
      <c r="FF134" s="136"/>
      <c r="FG134" s="136"/>
      <c r="FH134" s="136"/>
      <c r="FI134" s="136"/>
      <c r="FJ134" s="136"/>
      <c r="FK134" s="136"/>
      <c r="FL134" s="136"/>
      <c r="FM134" s="136"/>
      <c r="FN134" s="136"/>
      <c r="FO134" s="136"/>
      <c r="FP134" s="136"/>
      <c r="FQ134" s="136"/>
      <c r="FR134" s="136"/>
      <c r="FS134" s="136"/>
      <c r="FT134" s="136"/>
      <c r="FU134" s="136"/>
      <c r="FV134" s="136"/>
      <c r="FW134" s="136"/>
      <c r="FX134" s="136"/>
      <c r="FY134" s="136"/>
      <c r="FZ134" s="136"/>
      <c r="GA134" s="136"/>
      <c r="GB134" s="136"/>
      <c r="GC134" s="136"/>
      <c r="GD134" s="136"/>
      <c r="GE134" s="136"/>
      <c r="GF134" s="136"/>
      <c r="GG134" s="136"/>
      <c r="GH134" s="136"/>
      <c r="GI134" s="136"/>
      <c r="GJ134" s="136"/>
      <c r="GK134" s="136"/>
      <c r="GL134" s="136"/>
      <c r="GM134" s="136"/>
      <c r="GN134" s="136"/>
      <c r="GO134" s="136"/>
      <c r="GP134" s="136"/>
      <c r="GQ134" s="136"/>
      <c r="GR134" s="136"/>
      <c r="GS134" s="136"/>
      <c r="GT134" s="136"/>
      <c r="GU134" s="136"/>
      <c r="GV134" s="136"/>
      <c r="GW134" s="136"/>
      <c r="GX134" s="136"/>
      <c r="GY134" s="136"/>
      <c r="GZ134" s="136"/>
      <c r="HA134" s="136"/>
      <c r="HB134" s="136"/>
      <c r="HC134" s="136"/>
      <c r="HD134" s="136"/>
      <c r="HE134" s="136"/>
      <c r="HF134" s="136"/>
      <c r="HG134" s="136"/>
      <c r="HH134" s="136"/>
      <c r="HI134" s="136"/>
      <c r="HJ134" s="136"/>
      <c r="HK134" s="136"/>
      <c r="HL134" s="136"/>
      <c r="HM134" s="136"/>
      <c r="HN134" s="136"/>
      <c r="HO134" s="136"/>
      <c r="HP134" s="136"/>
      <c r="HQ134" s="136"/>
      <c r="HR134" s="136"/>
      <c r="HS134" s="136"/>
      <c r="HT134" s="136"/>
      <c r="HU134" s="136"/>
      <c r="HV134" s="136"/>
      <c r="HW134" s="136"/>
      <c r="HX134" s="136"/>
      <c r="HY134" s="136"/>
      <c r="HZ134" s="136"/>
      <c r="IA134" s="136"/>
      <c r="IB134" s="136"/>
      <c r="IC134" s="136"/>
      <c r="ID134" s="136"/>
      <c r="IE134" s="136"/>
      <c r="IF134" s="136"/>
      <c r="IG134" s="136"/>
      <c r="IH134" s="136"/>
      <c r="II134" s="136"/>
      <c r="IJ134" s="136"/>
    </row>
    <row r="135" spans="1:244" s="137" customFormat="1" ht="48">
      <c r="A135" s="506"/>
      <c r="B135" s="132" t="s">
        <v>412</v>
      </c>
      <c r="C135" s="618"/>
      <c r="D135" s="510"/>
      <c r="E135" s="646"/>
      <c r="F135" s="620"/>
      <c r="G135" s="664"/>
      <c r="H135" s="622"/>
      <c r="I135" s="622"/>
      <c r="J135" s="622"/>
      <c r="K135" s="620"/>
      <c r="L135" s="664"/>
      <c r="M135" s="682"/>
      <c r="N135" s="682"/>
      <c r="O135" s="682"/>
      <c r="P135" s="682"/>
      <c r="Q135" s="622"/>
      <c r="R135" s="622"/>
      <c r="S135" s="622"/>
      <c r="T135" s="623"/>
      <c r="U135" s="664"/>
      <c r="V135" s="622"/>
      <c r="W135" s="622"/>
      <c r="X135" s="622"/>
      <c r="Y135" s="620"/>
      <c r="Z135" s="664"/>
      <c r="AA135" s="622"/>
      <c r="AB135" s="622"/>
      <c r="AC135" s="622"/>
      <c r="AD135" s="620"/>
      <c r="AE135" s="664">
        <v>0</v>
      </c>
      <c r="AF135" s="622"/>
      <c r="AG135" s="622"/>
      <c r="AH135" s="622"/>
      <c r="AI135" s="620"/>
      <c r="AJ135" s="664"/>
      <c r="AK135" s="622"/>
      <c r="AL135" s="622"/>
      <c r="AM135" s="622"/>
      <c r="AN135" s="620"/>
      <c r="AO135" s="664"/>
      <c r="AP135" s="622"/>
      <c r="AQ135" s="622"/>
      <c r="AR135" s="622"/>
      <c r="AS135" s="620"/>
      <c r="AT135" s="664"/>
      <c r="AU135" s="622"/>
      <c r="AV135" s="622"/>
      <c r="AW135" s="622"/>
      <c r="AX135" s="620"/>
      <c r="AY135" s="664"/>
      <c r="AZ135" s="622"/>
      <c r="BA135" s="622"/>
      <c r="BB135" s="622"/>
      <c r="BC135" s="620"/>
      <c r="BD135" s="664"/>
      <c r="BE135" s="622"/>
      <c r="BF135" s="622"/>
      <c r="BG135" s="622"/>
      <c r="BH135" s="620"/>
      <c r="BI135" s="664"/>
      <c r="BJ135" s="622"/>
      <c r="BK135" s="622"/>
      <c r="BL135" s="136"/>
      <c r="BM135" s="136"/>
      <c r="BN135" s="136"/>
      <c r="BO135" s="136"/>
      <c r="BP135" s="136"/>
      <c r="BQ135" s="136"/>
      <c r="BR135" s="136"/>
      <c r="BS135" s="136"/>
      <c r="BT135" s="136"/>
      <c r="BU135" s="136"/>
      <c r="BV135" s="136"/>
      <c r="BW135" s="136"/>
      <c r="BX135" s="136"/>
      <c r="BY135" s="136"/>
      <c r="BZ135" s="136"/>
      <c r="CA135" s="136"/>
      <c r="CB135" s="136"/>
      <c r="CC135" s="136"/>
      <c r="CD135" s="136"/>
      <c r="CE135" s="136"/>
      <c r="CF135" s="136"/>
      <c r="CG135" s="136"/>
      <c r="CH135" s="136"/>
      <c r="CI135" s="136"/>
      <c r="CJ135" s="136"/>
      <c r="CK135" s="136"/>
      <c r="CL135" s="136"/>
      <c r="CM135" s="136"/>
      <c r="CN135" s="136"/>
      <c r="CO135" s="136"/>
      <c r="CP135" s="136"/>
      <c r="CQ135" s="136"/>
      <c r="CR135" s="136"/>
      <c r="CS135" s="136"/>
      <c r="CT135" s="136"/>
      <c r="CU135" s="136"/>
      <c r="CV135" s="136"/>
      <c r="CW135" s="136"/>
      <c r="CX135" s="136"/>
      <c r="CY135" s="136"/>
      <c r="CZ135" s="136"/>
      <c r="DA135" s="136"/>
      <c r="DB135" s="136"/>
      <c r="DC135" s="136"/>
      <c r="DD135" s="136"/>
      <c r="DE135" s="136"/>
      <c r="DF135" s="136"/>
      <c r="DG135" s="136"/>
      <c r="DH135" s="136"/>
      <c r="DI135" s="136"/>
      <c r="DJ135" s="136"/>
      <c r="DK135" s="136"/>
      <c r="DL135" s="136"/>
      <c r="DM135" s="136"/>
      <c r="DN135" s="136"/>
      <c r="DO135" s="136"/>
      <c r="DP135" s="136"/>
      <c r="DQ135" s="136"/>
      <c r="DR135" s="136"/>
      <c r="DS135" s="136"/>
      <c r="DT135" s="136"/>
      <c r="DU135" s="136"/>
      <c r="DV135" s="136"/>
      <c r="DW135" s="136"/>
      <c r="DX135" s="136"/>
      <c r="DY135" s="136"/>
      <c r="DZ135" s="136"/>
      <c r="EA135" s="136"/>
      <c r="EB135" s="136"/>
      <c r="EC135" s="136"/>
      <c r="ED135" s="136"/>
      <c r="EE135" s="136"/>
      <c r="EF135" s="136"/>
      <c r="EG135" s="136"/>
      <c r="EH135" s="136"/>
      <c r="EI135" s="136"/>
      <c r="EJ135" s="136"/>
      <c r="EK135" s="136"/>
      <c r="EL135" s="136"/>
      <c r="EM135" s="136"/>
      <c r="EN135" s="136"/>
      <c r="EO135" s="136"/>
      <c r="EP135" s="136"/>
      <c r="EQ135" s="136"/>
      <c r="ER135" s="136"/>
      <c r="ES135" s="136"/>
      <c r="ET135" s="136"/>
      <c r="EU135" s="136"/>
      <c r="EV135" s="136"/>
      <c r="EW135" s="136"/>
      <c r="EX135" s="136"/>
      <c r="EY135" s="136"/>
      <c r="EZ135" s="136"/>
      <c r="FA135" s="136"/>
      <c r="FB135" s="136"/>
      <c r="FC135" s="136"/>
      <c r="FD135" s="136"/>
      <c r="FE135" s="136"/>
      <c r="FF135" s="136"/>
      <c r="FG135" s="136"/>
      <c r="FH135" s="136"/>
      <c r="FI135" s="136"/>
      <c r="FJ135" s="136"/>
      <c r="FK135" s="136"/>
      <c r="FL135" s="136"/>
      <c r="FM135" s="136"/>
      <c r="FN135" s="136"/>
      <c r="FO135" s="136"/>
      <c r="FP135" s="136"/>
      <c r="FQ135" s="136"/>
      <c r="FR135" s="136"/>
      <c r="FS135" s="136"/>
      <c r="FT135" s="136"/>
      <c r="FU135" s="136"/>
      <c r="FV135" s="136"/>
      <c r="FW135" s="136"/>
      <c r="FX135" s="136"/>
      <c r="FY135" s="136"/>
      <c r="FZ135" s="136"/>
      <c r="GA135" s="136"/>
      <c r="GB135" s="136"/>
      <c r="GC135" s="136"/>
      <c r="GD135" s="136"/>
      <c r="GE135" s="136"/>
      <c r="GF135" s="136"/>
      <c r="GG135" s="136"/>
      <c r="GH135" s="136"/>
      <c r="GI135" s="136"/>
      <c r="GJ135" s="136"/>
      <c r="GK135" s="136"/>
      <c r="GL135" s="136"/>
      <c r="GM135" s="136"/>
      <c r="GN135" s="136"/>
      <c r="GO135" s="136"/>
      <c r="GP135" s="136"/>
      <c r="GQ135" s="136"/>
      <c r="GR135" s="136"/>
      <c r="GS135" s="136"/>
      <c r="GT135" s="136"/>
      <c r="GU135" s="136"/>
      <c r="GV135" s="136"/>
      <c r="GW135" s="136"/>
      <c r="GX135" s="136"/>
      <c r="GY135" s="136"/>
      <c r="GZ135" s="136"/>
      <c r="HA135" s="136"/>
      <c r="HB135" s="136"/>
      <c r="HC135" s="136"/>
      <c r="HD135" s="136"/>
      <c r="HE135" s="136"/>
      <c r="HF135" s="136"/>
      <c r="HG135" s="136"/>
      <c r="HH135" s="136"/>
      <c r="HI135" s="136"/>
      <c r="HJ135" s="136"/>
      <c r="HK135" s="136"/>
      <c r="HL135" s="136"/>
      <c r="HM135" s="136"/>
      <c r="HN135" s="136"/>
      <c r="HO135" s="136"/>
      <c r="HP135" s="136"/>
      <c r="HQ135" s="136"/>
      <c r="HR135" s="136"/>
      <c r="HS135" s="136"/>
      <c r="HT135" s="136"/>
      <c r="HU135" s="136"/>
      <c r="HV135" s="136"/>
      <c r="HW135" s="136"/>
      <c r="HX135" s="136"/>
      <c r="HY135" s="136"/>
      <c r="HZ135" s="136"/>
      <c r="IA135" s="136"/>
      <c r="IB135" s="136"/>
      <c r="IC135" s="136"/>
      <c r="ID135" s="136"/>
      <c r="IE135" s="136"/>
      <c r="IF135" s="136"/>
      <c r="IG135" s="136"/>
      <c r="IH135" s="136"/>
      <c r="II135" s="136"/>
      <c r="IJ135" s="136"/>
    </row>
    <row r="136" spans="1:244" s="140" customFormat="1" ht="48">
      <c r="A136" s="506"/>
      <c r="B136" s="132" t="s">
        <v>413</v>
      </c>
      <c r="C136" s="618"/>
      <c r="D136" s="510"/>
      <c r="E136" s="646"/>
      <c r="F136" s="620"/>
      <c r="G136" s="664"/>
      <c r="H136" s="622"/>
      <c r="I136" s="622"/>
      <c r="J136" s="622"/>
      <c r="K136" s="620"/>
      <c r="L136" s="664"/>
      <c r="M136" s="682"/>
      <c r="N136" s="682"/>
      <c r="O136" s="682"/>
      <c r="P136" s="682"/>
      <c r="Q136" s="622"/>
      <c r="R136" s="622"/>
      <c r="S136" s="622"/>
      <c r="T136" s="623"/>
      <c r="U136" s="664"/>
      <c r="V136" s="622"/>
      <c r="W136" s="622"/>
      <c r="X136" s="622"/>
      <c r="Y136" s="620"/>
      <c r="Z136" s="664"/>
      <c r="AA136" s="622"/>
      <c r="AB136" s="622"/>
      <c r="AC136" s="622"/>
      <c r="AD136" s="620"/>
      <c r="AE136" s="664">
        <v>1</v>
      </c>
      <c r="AF136" s="622"/>
      <c r="AG136" s="622"/>
      <c r="AH136" s="622"/>
      <c r="AI136" s="620"/>
      <c r="AJ136" s="664"/>
      <c r="AK136" s="622"/>
      <c r="AL136" s="622"/>
      <c r="AM136" s="622"/>
      <c r="AN136" s="620"/>
      <c r="AO136" s="664"/>
      <c r="AP136" s="622"/>
      <c r="AQ136" s="622"/>
      <c r="AR136" s="622"/>
      <c r="AS136" s="620"/>
      <c r="AT136" s="664"/>
      <c r="AU136" s="622"/>
      <c r="AV136" s="622"/>
      <c r="AW136" s="622"/>
      <c r="AX136" s="620"/>
      <c r="AY136" s="664"/>
      <c r="AZ136" s="622"/>
      <c r="BA136" s="622"/>
      <c r="BB136" s="622"/>
      <c r="BC136" s="620"/>
      <c r="BD136" s="664"/>
      <c r="BE136" s="622"/>
      <c r="BF136" s="622"/>
      <c r="BG136" s="622"/>
      <c r="BH136" s="620"/>
      <c r="BI136" s="664"/>
      <c r="BJ136" s="622"/>
      <c r="BK136" s="622"/>
      <c r="BL136" s="139"/>
      <c r="BM136" s="139"/>
      <c r="BN136" s="139"/>
      <c r="BO136" s="139"/>
      <c r="BP136" s="139"/>
      <c r="BQ136" s="139"/>
      <c r="BR136" s="139"/>
      <c r="BS136" s="139"/>
      <c r="BT136" s="139"/>
      <c r="BU136" s="139"/>
      <c r="BV136" s="139"/>
      <c r="BW136" s="139"/>
      <c r="BX136" s="139"/>
      <c r="BY136" s="139"/>
      <c r="BZ136" s="139"/>
      <c r="CA136" s="139"/>
      <c r="CB136" s="139"/>
      <c r="CC136" s="139"/>
      <c r="CD136" s="139"/>
      <c r="CE136" s="139"/>
      <c r="CF136" s="139"/>
      <c r="CG136" s="139"/>
      <c r="CH136" s="139"/>
      <c r="CI136" s="139"/>
      <c r="CJ136" s="139"/>
      <c r="CK136" s="139"/>
      <c r="CL136" s="139"/>
      <c r="CM136" s="139"/>
      <c r="CN136" s="139"/>
      <c r="CO136" s="139"/>
      <c r="CP136" s="139"/>
      <c r="CQ136" s="139"/>
      <c r="CR136" s="139"/>
      <c r="CS136" s="139"/>
      <c r="CT136" s="139"/>
      <c r="CU136" s="139"/>
      <c r="CV136" s="139"/>
      <c r="CW136" s="139"/>
      <c r="CX136" s="139"/>
      <c r="CY136" s="139"/>
      <c r="CZ136" s="139"/>
      <c r="DA136" s="139"/>
      <c r="DB136" s="139"/>
      <c r="DC136" s="139"/>
      <c r="DD136" s="139"/>
      <c r="DE136" s="139"/>
      <c r="DF136" s="139"/>
      <c r="DG136" s="139"/>
      <c r="DH136" s="139"/>
      <c r="DI136" s="139"/>
      <c r="DJ136" s="139"/>
      <c r="DK136" s="139"/>
      <c r="DL136" s="139"/>
      <c r="DM136" s="139"/>
      <c r="DN136" s="139"/>
      <c r="DO136" s="139"/>
      <c r="DP136" s="139"/>
      <c r="DQ136" s="139"/>
      <c r="DR136" s="139"/>
      <c r="DS136" s="139"/>
      <c r="DT136" s="139"/>
      <c r="DU136" s="139"/>
      <c r="DV136" s="139"/>
      <c r="DW136" s="139"/>
      <c r="DX136" s="139"/>
      <c r="DY136" s="139"/>
      <c r="DZ136" s="139"/>
      <c r="EA136" s="139"/>
      <c r="EB136" s="139"/>
      <c r="EC136" s="139"/>
      <c r="ED136" s="139"/>
      <c r="EE136" s="139"/>
      <c r="EF136" s="139"/>
      <c r="EG136" s="139"/>
      <c r="EH136" s="139"/>
      <c r="EI136" s="139"/>
      <c r="EJ136" s="139"/>
      <c r="EK136" s="139"/>
      <c r="EL136" s="139"/>
      <c r="EM136" s="139"/>
      <c r="EN136" s="139"/>
      <c r="EO136" s="139"/>
      <c r="EP136" s="139"/>
      <c r="EQ136" s="139"/>
      <c r="ER136" s="139"/>
      <c r="ES136" s="139"/>
      <c r="ET136" s="139"/>
      <c r="EU136" s="139"/>
      <c r="EV136" s="139"/>
      <c r="EW136" s="139"/>
      <c r="EX136" s="139"/>
      <c r="EY136" s="139"/>
      <c r="EZ136" s="139"/>
      <c r="FA136" s="139"/>
      <c r="FB136" s="139"/>
      <c r="FC136" s="139"/>
      <c r="FD136" s="139"/>
      <c r="FE136" s="139"/>
      <c r="FF136" s="139"/>
      <c r="FG136" s="139"/>
      <c r="FH136" s="139"/>
      <c r="FI136" s="139"/>
      <c r="FJ136" s="139"/>
      <c r="FK136" s="139"/>
      <c r="FL136" s="139"/>
      <c r="FM136" s="139"/>
      <c r="FN136" s="139"/>
      <c r="FO136" s="139"/>
      <c r="FP136" s="139"/>
      <c r="FQ136" s="139"/>
      <c r="FR136" s="139"/>
      <c r="FS136" s="139"/>
      <c r="FT136" s="139"/>
      <c r="FU136" s="139"/>
      <c r="FV136" s="139"/>
      <c r="FW136" s="139"/>
      <c r="FX136" s="139"/>
      <c r="FY136" s="139"/>
      <c r="FZ136" s="139"/>
      <c r="GA136" s="139"/>
      <c r="GB136" s="139"/>
      <c r="GC136" s="139"/>
      <c r="GD136" s="139"/>
      <c r="GE136" s="139"/>
      <c r="GF136" s="139"/>
      <c r="GG136" s="139"/>
      <c r="GH136" s="139"/>
      <c r="GI136" s="139"/>
      <c r="GJ136" s="139"/>
      <c r="GK136" s="139"/>
      <c r="GL136" s="139"/>
      <c r="GM136" s="139"/>
      <c r="GN136" s="139"/>
      <c r="GO136" s="139"/>
      <c r="GP136" s="139"/>
      <c r="GQ136" s="139"/>
      <c r="GR136" s="139"/>
      <c r="GS136" s="139"/>
      <c r="GT136" s="139"/>
      <c r="GU136" s="139"/>
      <c r="GV136" s="139"/>
      <c r="GW136" s="139"/>
      <c r="GX136" s="139"/>
      <c r="GY136" s="139"/>
      <c r="GZ136" s="139"/>
      <c r="HA136" s="139"/>
      <c r="HB136" s="139"/>
      <c r="HC136" s="139"/>
      <c r="HD136" s="139"/>
      <c r="HE136" s="139"/>
      <c r="HF136" s="139"/>
      <c r="HG136" s="139"/>
      <c r="HH136" s="139"/>
      <c r="HI136" s="139"/>
      <c r="HJ136" s="139"/>
      <c r="HK136" s="139"/>
      <c r="HL136" s="139"/>
      <c r="HM136" s="139"/>
      <c r="HN136" s="139"/>
      <c r="HO136" s="139"/>
      <c r="HP136" s="139"/>
      <c r="HQ136" s="139"/>
      <c r="HR136" s="139"/>
      <c r="HS136" s="139"/>
      <c r="HT136" s="139"/>
      <c r="HU136" s="139"/>
      <c r="HV136" s="139"/>
      <c r="HW136" s="139"/>
      <c r="HX136" s="139"/>
      <c r="HY136" s="139"/>
      <c r="HZ136" s="139"/>
      <c r="IA136" s="139"/>
      <c r="IB136" s="139"/>
      <c r="IC136" s="139"/>
      <c r="ID136" s="139"/>
      <c r="IE136" s="139"/>
      <c r="IF136" s="139"/>
      <c r="IG136" s="139"/>
      <c r="IH136" s="139"/>
      <c r="II136" s="139"/>
      <c r="IJ136" s="139"/>
    </row>
    <row r="137" spans="1:244" s="761" customFormat="1">
      <c r="A137" s="546" t="s">
        <v>322</v>
      </c>
      <c r="B137" s="694"/>
      <c r="C137" s="694"/>
      <c r="D137" s="694"/>
      <c r="E137" s="695"/>
      <c r="F137" s="696"/>
      <c r="G137" s="696"/>
      <c r="H137" s="697">
        <f>+H138</f>
        <v>0</v>
      </c>
      <c r="I137" s="698" t="str">
        <f>+I138</f>
        <v>ต้องปรับปรุงเร่งด่วน</v>
      </c>
      <c r="J137" s="503"/>
      <c r="K137" s="696"/>
      <c r="L137" s="696"/>
      <c r="M137" s="696"/>
      <c r="N137" s="696"/>
      <c r="O137" s="696"/>
      <c r="P137" s="696"/>
      <c r="Q137" s="697">
        <f>+Q138</f>
        <v>0</v>
      </c>
      <c r="R137" s="698" t="str">
        <f>+R138</f>
        <v>ต้องปรับปรุงเร่งด่วน</v>
      </c>
      <c r="S137" s="503"/>
      <c r="T137" s="696"/>
      <c r="U137" s="699"/>
      <c r="V137" s="697">
        <f>+V138</f>
        <v>0</v>
      </c>
      <c r="W137" s="698" t="str">
        <f>+W138</f>
        <v>ต้องปรับปรุงเร่งด่วน</v>
      </c>
      <c r="X137" s="503"/>
      <c r="Y137" s="696"/>
      <c r="Z137" s="696"/>
      <c r="AA137" s="697">
        <f>+AA138</f>
        <v>0</v>
      </c>
      <c r="AB137" s="698" t="str">
        <f>+AB138</f>
        <v>ต้องปรับปรุงเร่งด่วน</v>
      </c>
      <c r="AC137" s="503"/>
      <c r="AD137" s="696"/>
      <c r="AE137" s="696"/>
      <c r="AF137" s="697">
        <f>+AF138</f>
        <v>0</v>
      </c>
      <c r="AG137" s="698" t="str">
        <f>+AG138</f>
        <v>ต้องปรับปรุงเร่งด่วน</v>
      </c>
      <c r="AH137" s="503"/>
      <c r="AI137" s="696"/>
      <c r="AJ137" s="696"/>
      <c r="AK137" s="697">
        <f>+AK138</f>
        <v>0</v>
      </c>
      <c r="AL137" s="698" t="str">
        <f>+AL138</f>
        <v>ต้องปรับปรุงเร่งด่วน</v>
      </c>
      <c r="AM137" s="503"/>
      <c r="AN137" s="696"/>
      <c r="AO137" s="696"/>
      <c r="AP137" s="697">
        <f>+AP138</f>
        <v>0</v>
      </c>
      <c r="AQ137" s="698" t="str">
        <f>+AQ138</f>
        <v>ต้องปรับปรุงเร่งด่วน</v>
      </c>
      <c r="AR137" s="503"/>
      <c r="AS137" s="696"/>
      <c r="AT137" s="696"/>
      <c r="AU137" s="697">
        <f>+AU138</f>
        <v>0</v>
      </c>
      <c r="AV137" s="698" t="str">
        <f>+AV138</f>
        <v>ต้องปรับปรุงเร่งด่วน</v>
      </c>
      <c r="AW137" s="503"/>
      <c r="AX137" s="696"/>
      <c r="AY137" s="696"/>
      <c r="AZ137" s="697">
        <f>+AZ138</f>
        <v>0</v>
      </c>
      <c r="BA137" s="698" t="str">
        <f>+BA138</f>
        <v>ต้องปรับปรุงเร่งด่วน</v>
      </c>
      <c r="BB137" s="503"/>
      <c r="BC137" s="696"/>
      <c r="BD137" s="696"/>
      <c r="BE137" s="697">
        <f>+BE138</f>
        <v>0</v>
      </c>
      <c r="BF137" s="698" t="str">
        <f>+BF138</f>
        <v>ต้องปรับปรุงเร่งด่วน</v>
      </c>
      <c r="BG137" s="503"/>
      <c r="BH137" s="696"/>
      <c r="BI137" s="696"/>
      <c r="BJ137" s="697">
        <f>+BJ138</f>
        <v>0</v>
      </c>
      <c r="BK137" s="698" t="str">
        <f>+BK138</f>
        <v>ต้องปรับปรุงเร่งด่วน</v>
      </c>
      <c r="BL137" s="760"/>
      <c r="BM137" s="760"/>
      <c r="BN137" s="760"/>
      <c r="BO137" s="760"/>
      <c r="BP137" s="760"/>
      <c r="BQ137" s="760"/>
      <c r="BR137" s="760"/>
      <c r="BS137" s="760"/>
      <c r="BT137" s="760"/>
      <c r="BU137" s="760"/>
      <c r="BV137" s="760"/>
      <c r="BW137" s="760"/>
      <c r="BX137" s="760"/>
      <c r="BY137" s="760"/>
      <c r="BZ137" s="760"/>
      <c r="CA137" s="760"/>
      <c r="CB137" s="760"/>
      <c r="CC137" s="760"/>
      <c r="CD137" s="760"/>
      <c r="CE137" s="760"/>
      <c r="CF137" s="760"/>
      <c r="CG137" s="760"/>
      <c r="CH137" s="760"/>
      <c r="CI137" s="760"/>
      <c r="CJ137" s="760"/>
      <c r="CK137" s="760"/>
      <c r="CL137" s="760"/>
      <c r="CM137" s="760"/>
      <c r="CN137" s="760"/>
      <c r="CO137" s="760"/>
      <c r="CP137" s="760"/>
      <c r="CQ137" s="760"/>
      <c r="CR137" s="760"/>
      <c r="CS137" s="760"/>
      <c r="CT137" s="760"/>
      <c r="CU137" s="760"/>
      <c r="CV137" s="760"/>
      <c r="CW137" s="760"/>
      <c r="CX137" s="760"/>
      <c r="CY137" s="760"/>
      <c r="CZ137" s="760"/>
      <c r="DA137" s="760"/>
      <c r="DB137" s="760"/>
      <c r="DC137" s="760"/>
      <c r="DD137" s="760"/>
      <c r="DE137" s="760"/>
      <c r="DF137" s="760"/>
      <c r="DG137" s="760"/>
      <c r="DH137" s="760"/>
      <c r="DI137" s="760"/>
      <c r="DJ137" s="760"/>
      <c r="DK137" s="760"/>
      <c r="DL137" s="760"/>
      <c r="DM137" s="760"/>
      <c r="DN137" s="760"/>
      <c r="DO137" s="760"/>
      <c r="DP137" s="760"/>
      <c r="DQ137" s="760"/>
      <c r="DR137" s="760"/>
      <c r="DS137" s="760"/>
      <c r="DT137" s="760"/>
      <c r="DU137" s="760"/>
      <c r="DV137" s="760"/>
      <c r="DW137" s="760"/>
      <c r="DX137" s="760"/>
      <c r="DY137" s="760"/>
      <c r="DZ137" s="760"/>
      <c r="EA137" s="760"/>
      <c r="EB137" s="760"/>
      <c r="EC137" s="760"/>
      <c r="ED137" s="760"/>
      <c r="EE137" s="760"/>
      <c r="EF137" s="760"/>
      <c r="EG137" s="760"/>
      <c r="EH137" s="760"/>
      <c r="EI137" s="760"/>
      <c r="EJ137" s="760"/>
      <c r="EK137" s="760"/>
      <c r="EL137" s="760"/>
      <c r="EM137" s="760"/>
      <c r="EN137" s="760"/>
      <c r="EO137" s="760"/>
      <c r="EP137" s="760"/>
      <c r="EQ137" s="760"/>
      <c r="ER137" s="760"/>
      <c r="ES137" s="760"/>
      <c r="ET137" s="760"/>
      <c r="EU137" s="760"/>
      <c r="EV137" s="760"/>
      <c r="EW137" s="760"/>
      <c r="EX137" s="760"/>
      <c r="EY137" s="760"/>
      <c r="EZ137" s="760"/>
      <c r="FA137" s="760"/>
      <c r="FB137" s="760"/>
      <c r="FC137" s="760"/>
      <c r="FD137" s="760"/>
      <c r="FE137" s="760"/>
      <c r="FF137" s="760"/>
      <c r="FG137" s="760"/>
      <c r="FH137" s="760"/>
      <c r="FI137" s="760"/>
      <c r="FJ137" s="760"/>
      <c r="FK137" s="760"/>
      <c r="FL137" s="760"/>
      <c r="FM137" s="760"/>
      <c r="FN137" s="760"/>
      <c r="FO137" s="760"/>
      <c r="FP137" s="760"/>
      <c r="FQ137" s="760"/>
      <c r="FR137" s="760"/>
      <c r="FS137" s="760"/>
      <c r="FT137" s="760"/>
      <c r="FU137" s="760"/>
      <c r="FV137" s="760"/>
      <c r="FW137" s="760"/>
      <c r="FX137" s="760"/>
      <c r="FY137" s="760"/>
      <c r="FZ137" s="760"/>
      <c r="GA137" s="760"/>
      <c r="GB137" s="760"/>
      <c r="GC137" s="760"/>
      <c r="GD137" s="760"/>
      <c r="GE137" s="760"/>
      <c r="GF137" s="760"/>
      <c r="GG137" s="760"/>
      <c r="GH137" s="760"/>
      <c r="GI137" s="760"/>
      <c r="GJ137" s="760"/>
      <c r="GK137" s="760"/>
      <c r="GL137" s="760"/>
      <c r="GM137" s="760"/>
      <c r="GN137" s="760"/>
      <c r="GO137" s="760"/>
      <c r="GP137" s="760"/>
      <c r="GQ137" s="760"/>
      <c r="GR137" s="760"/>
      <c r="GS137" s="760"/>
      <c r="GT137" s="760"/>
      <c r="GU137" s="760"/>
      <c r="GV137" s="760"/>
      <c r="GW137" s="760"/>
      <c r="GX137" s="760"/>
      <c r="GY137" s="760"/>
      <c r="GZ137" s="760"/>
      <c r="HA137" s="760"/>
      <c r="HB137" s="760"/>
      <c r="HC137" s="760"/>
      <c r="HD137" s="760"/>
      <c r="HE137" s="760"/>
      <c r="HF137" s="760"/>
      <c r="HG137" s="760"/>
      <c r="HH137" s="760"/>
      <c r="HI137" s="760"/>
      <c r="HJ137" s="760"/>
      <c r="HK137" s="760"/>
      <c r="HL137" s="760"/>
      <c r="HM137" s="760"/>
      <c r="HN137" s="760"/>
      <c r="HO137" s="760"/>
      <c r="HP137" s="760"/>
      <c r="HQ137" s="760"/>
      <c r="HR137" s="760"/>
      <c r="HS137" s="760"/>
      <c r="HT137" s="760"/>
      <c r="HU137" s="760"/>
      <c r="HV137" s="760"/>
      <c r="HW137" s="760"/>
      <c r="HX137" s="760"/>
      <c r="HY137" s="760"/>
      <c r="HZ137" s="760"/>
      <c r="IA137" s="760"/>
      <c r="IB137" s="760"/>
      <c r="IC137" s="760"/>
      <c r="ID137" s="760"/>
      <c r="IE137" s="760"/>
      <c r="IF137" s="760"/>
      <c r="IG137" s="760"/>
      <c r="IH137" s="760"/>
      <c r="II137" s="760"/>
      <c r="IJ137" s="760"/>
    </row>
    <row r="138" spans="1:244" s="163" customFormat="1" ht="24">
      <c r="A138" s="775">
        <v>4.0999999999999996</v>
      </c>
      <c r="B138" s="776" t="s">
        <v>54</v>
      </c>
      <c r="C138" s="777" t="s">
        <v>64</v>
      </c>
      <c r="D138" s="775" t="s">
        <v>39</v>
      </c>
      <c r="E138" s="757">
        <f>+'1.เป้าหมาย'!B19</f>
        <v>6</v>
      </c>
      <c r="F138" s="758"/>
      <c r="G138" s="753">
        <f>+SUM(G139:G145)</f>
        <v>0</v>
      </c>
      <c r="H138" s="754">
        <f>IF(G138&lt;1,0,IF(G138&lt;2,1,IF(G138&lt;3,2,IF(G138&lt;5,3,IF(G138&lt;6,4,IF(G138&gt;=6,5))))))</f>
        <v>0</v>
      </c>
      <c r="I138" s="755" t="str">
        <f>IF(H138&lt;1.51,"ต้องปรับปรุงเร่งด่วน",IF(H138&lt;2.51,"ต้องปรับปรุง",IF(H138&lt;3.51,"พอใช้",IF(H138&lt;4.51,"ดี",IF(H138&gt;=4.51,"ดีมาก")))))</f>
        <v>ต้องปรับปรุงเร่งด่วน</v>
      </c>
      <c r="J138" s="757">
        <f>+'1.เป้าหมาย'!C19</f>
        <v>5</v>
      </c>
      <c r="K138" s="758"/>
      <c r="L138" s="753">
        <f>+SUM(L139:L145)</f>
        <v>0</v>
      </c>
      <c r="M138" s="753"/>
      <c r="N138" s="753"/>
      <c r="O138" s="753"/>
      <c r="P138" s="753"/>
      <c r="Q138" s="754">
        <f>IF(L138&lt;1,0,IF(L138&lt;2,1,IF(L138&lt;3,2,IF(L138&lt;5,3,IF(L138&lt;6,4,IF(L138&gt;=6,5))))))</f>
        <v>0</v>
      </c>
      <c r="R138" s="755" t="str">
        <f>IF(Q138&lt;1.51,"ต้องปรับปรุงเร่งด่วน",IF(Q138&lt;2.51,"ต้องปรับปรุง",IF(Q138&lt;3.51,"พอใช้",IF(Q138&lt;4.51,"ดี",IF(Q138&gt;=4.51,"ดีมาก")))))</f>
        <v>ต้องปรับปรุงเร่งด่วน</v>
      </c>
      <c r="S138" s="757">
        <f>+'1.เป้าหมาย'!D19</f>
        <v>6</v>
      </c>
      <c r="T138" s="755"/>
      <c r="U138" s="756">
        <f>+SUM(U139:U145)</f>
        <v>0</v>
      </c>
      <c r="V138" s="754">
        <f>IF(U138&lt;1,0,IF(U138&lt;2,1,IF(U138&lt;3,2,IF(U138&lt;5,3,IF(U138&lt;6,4,IF(U138&gt;=6,5))))))</f>
        <v>0</v>
      </c>
      <c r="W138" s="755" t="str">
        <f>IF(V138&lt;1.51,"ต้องปรับปรุงเร่งด่วน",IF(V138&lt;2.51,"ต้องปรับปรุง",IF(V138&lt;3.51,"พอใช้",IF(V138&lt;4.51,"ดี",IF(V138&gt;=4.51,"ดีมาก")))))</f>
        <v>ต้องปรับปรุงเร่งด่วน</v>
      </c>
      <c r="X138" s="757">
        <f>+'1.เป้าหมาย'!E19</f>
        <v>5</v>
      </c>
      <c r="Y138" s="758"/>
      <c r="Z138" s="753">
        <f>+SUM(Z139:Z145)</f>
        <v>0</v>
      </c>
      <c r="AA138" s="754">
        <f>IF(Z138&lt;1,0,IF(Z138&lt;2,1,IF(Z138&lt;3,2,IF(Z138&lt;5,3,IF(Z138&lt;6,4,IF(Z138&gt;=6,5))))))</f>
        <v>0</v>
      </c>
      <c r="AB138" s="755" t="str">
        <f>IF(AA138&lt;1.51,"ต้องปรับปรุงเร่งด่วน",IF(AA138&lt;2.51,"ต้องปรับปรุง",IF(AA138&lt;3.51,"พอใช้",IF(AA138&lt;4.51,"ดี",IF(AA138&gt;=4.51,"ดีมาก")))))</f>
        <v>ต้องปรับปรุงเร่งด่วน</v>
      </c>
      <c r="AC138" s="757">
        <f>+'1.เป้าหมาย'!F19</f>
        <v>6</v>
      </c>
      <c r="AD138" s="758"/>
      <c r="AE138" s="753">
        <f>+SUM(AE139:AE145)</f>
        <v>0</v>
      </c>
      <c r="AF138" s="754">
        <f>IF(AE138&lt;1,0,IF(AE138&lt;2,1,IF(AE138&lt;3,2,IF(AE138&lt;5,3,IF(AE138&lt;6,4,IF(AE138&gt;=6,5))))))</f>
        <v>0</v>
      </c>
      <c r="AG138" s="755" t="str">
        <f>IF(AF138&lt;1.51,"ต้องปรับปรุงเร่งด่วน",IF(AF138&lt;2.51,"ต้องปรับปรุง",IF(AF138&lt;3.51,"พอใช้",IF(AF138&lt;4.51,"ดี",IF(AF138&gt;=4.51,"ดีมาก")))))</f>
        <v>ต้องปรับปรุงเร่งด่วน</v>
      </c>
      <c r="AH138" s="757">
        <f>+'1.เป้าหมาย'!G19</f>
        <v>5</v>
      </c>
      <c r="AI138" s="758"/>
      <c r="AJ138" s="753">
        <f>+SUM(AJ139:AJ145)</f>
        <v>0</v>
      </c>
      <c r="AK138" s="754">
        <f>IF(AJ138&lt;1,0,IF(AJ138&lt;2,1,IF(AJ138&lt;3,2,IF(AJ138&lt;5,3,IF(AJ138&lt;6,4,IF(AJ138&gt;=6,5))))))</f>
        <v>0</v>
      </c>
      <c r="AL138" s="755" t="str">
        <f>IF(AK138&lt;1.51,"ต้องปรับปรุงเร่งด่วน",IF(AK138&lt;2.51,"ต้องปรับปรุง",IF(AK138&lt;3.51,"พอใช้",IF(AK138&lt;4.51,"ดี",IF(AK138&gt;=4.51,"ดีมาก")))))</f>
        <v>ต้องปรับปรุงเร่งด่วน</v>
      </c>
      <c r="AM138" s="757">
        <f>+'1.เป้าหมาย'!H19</f>
        <v>5</v>
      </c>
      <c r="AN138" s="758"/>
      <c r="AO138" s="753">
        <f>+SUM(AO139:AO145)</f>
        <v>0</v>
      </c>
      <c r="AP138" s="754">
        <f>IF(AO138&lt;1,0,IF(AO138&lt;2,1,IF(AO138&lt;3,2,IF(AO138&lt;5,3,IF(AO138&lt;6,4,IF(AO138&gt;=6,5))))))</f>
        <v>0</v>
      </c>
      <c r="AQ138" s="755" t="str">
        <f>IF(AP138&lt;1.51,"ต้องปรับปรุงเร่งด่วน",IF(AP138&lt;2.51,"ต้องปรับปรุง",IF(AP138&lt;3.51,"พอใช้",IF(AP138&lt;4.51,"ดี",IF(AP138&gt;=4.51,"ดีมาก")))))</f>
        <v>ต้องปรับปรุงเร่งด่วน</v>
      </c>
      <c r="AR138" s="757">
        <f>+'1.เป้าหมาย'!I19</f>
        <v>6</v>
      </c>
      <c r="AS138" s="758"/>
      <c r="AT138" s="753">
        <f>+SUM(AT139:AT145)</f>
        <v>0</v>
      </c>
      <c r="AU138" s="754">
        <f>IF(AT138&lt;1,0,IF(AT138&lt;2,1,IF(AT138&lt;3,2,IF(AT138&lt;5,3,IF(AT138&lt;6,4,IF(AT138&gt;=6,5))))))</f>
        <v>0</v>
      </c>
      <c r="AV138" s="755" t="str">
        <f>IF(AU138&lt;1.51,"ต้องปรับปรุงเร่งด่วน",IF(AU138&lt;2.51,"ต้องปรับปรุง",IF(AU138&lt;3.51,"พอใช้",IF(AU138&lt;4.51,"ดี",IF(AU138&gt;=4.51,"ดีมาก")))))</f>
        <v>ต้องปรับปรุงเร่งด่วน</v>
      </c>
      <c r="AW138" s="757">
        <f>+'1.เป้าหมาย'!J19</f>
        <v>6</v>
      </c>
      <c r="AX138" s="758"/>
      <c r="AY138" s="753">
        <f>+SUM(AY139:AY145)</f>
        <v>0</v>
      </c>
      <c r="AZ138" s="754">
        <f>IF(AY138&lt;1,0,IF(AY138&lt;2,1,IF(AY138&lt;3,2,IF(AY138&lt;5,3,IF(AY138&lt;6,4,IF(AY138&gt;=6,5))))))</f>
        <v>0</v>
      </c>
      <c r="BA138" s="755" t="str">
        <f>IF(AZ138&lt;1.51,"ต้องปรับปรุงเร่งด่วน",IF(AZ138&lt;2.51,"ต้องปรับปรุง",IF(AZ138&lt;3.51,"พอใช้",IF(AZ138&lt;4.51,"ดี",IF(AZ138&gt;=4.51,"ดีมาก")))))</f>
        <v>ต้องปรับปรุงเร่งด่วน</v>
      </c>
      <c r="BB138" s="757">
        <f>+'1.เป้าหมาย'!K19</f>
        <v>6</v>
      </c>
      <c r="BC138" s="758"/>
      <c r="BD138" s="753">
        <f>+SUM(BD139:BD145)</f>
        <v>0</v>
      </c>
      <c r="BE138" s="754">
        <f>IF(BD138&lt;1,0,IF(BD138&lt;2,1,IF(BD138&lt;3,2,IF(BD138&lt;5,3,IF(BD138&lt;6,4,IF(BD138&gt;=6,5))))))</f>
        <v>0</v>
      </c>
      <c r="BF138" s="755" t="str">
        <f>IF(BE138&lt;1.51,"ต้องปรับปรุงเร่งด่วน",IF(BE138&lt;2.51,"ต้องปรับปรุง",IF(BE138&lt;3.51,"พอใช้",IF(BE138&lt;4.51,"ดี",IF(BE138&gt;=4.51,"ดีมาก")))))</f>
        <v>ต้องปรับปรุงเร่งด่วน</v>
      </c>
      <c r="BG138" s="757">
        <f>+'1.เป้าหมาย'!L19</f>
        <v>5</v>
      </c>
      <c r="BH138" s="758"/>
      <c r="BI138" s="753">
        <f>+SUM(BI139:BI145)</f>
        <v>0</v>
      </c>
      <c r="BJ138" s="754">
        <f>IF(BI138&lt;1,0,IF(BI138&lt;2,1,IF(BI138&lt;3,2,IF(BI138&lt;5,3,IF(BI138&lt;6,4,IF(BI138&gt;=6,5))))))</f>
        <v>0</v>
      </c>
      <c r="BK138" s="755" t="str">
        <f>IF(BJ138&lt;1.51,"ต้องปรับปรุงเร่งด่วน",IF(BJ138&lt;2.51,"ต้องปรับปรุง",IF(BJ138&lt;3.51,"พอใช้",IF(BJ138&lt;4.51,"ดี",IF(BJ138&gt;=4.51,"ดีมาก")))))</f>
        <v>ต้องปรับปรุงเร่งด่วน</v>
      </c>
    </row>
    <row r="139" spans="1:244" ht="48">
      <c r="A139" s="570"/>
      <c r="B139" s="132" t="s">
        <v>162</v>
      </c>
      <c r="C139" s="631"/>
      <c r="D139" s="683"/>
      <c r="E139" s="646"/>
      <c r="F139" s="620"/>
      <c r="G139" s="684"/>
      <c r="H139" s="585"/>
      <c r="I139" s="585"/>
      <c r="J139" s="585"/>
      <c r="K139" s="620"/>
      <c r="L139" s="684"/>
      <c r="M139" s="685"/>
      <c r="N139" s="685"/>
      <c r="O139" s="685"/>
      <c r="P139" s="685"/>
      <c r="Q139" s="585"/>
      <c r="R139" s="585"/>
      <c r="S139" s="585"/>
      <c r="T139" s="623"/>
      <c r="U139" s="684"/>
      <c r="V139" s="585"/>
      <c r="W139" s="585"/>
      <c r="X139" s="585"/>
      <c r="Y139" s="620"/>
      <c r="Z139" s="684"/>
      <c r="AA139" s="585"/>
      <c r="AB139" s="585"/>
      <c r="AC139" s="585"/>
      <c r="AD139" s="620"/>
      <c r="AE139" s="684"/>
      <c r="AF139" s="585"/>
      <c r="AG139" s="585"/>
      <c r="AH139" s="585"/>
      <c r="AI139" s="620"/>
      <c r="AJ139" s="684"/>
      <c r="AK139" s="585"/>
      <c r="AL139" s="585"/>
      <c r="AM139" s="585"/>
      <c r="AN139" s="620"/>
      <c r="AO139" s="684"/>
      <c r="AP139" s="585"/>
      <c r="AQ139" s="585"/>
      <c r="AR139" s="585"/>
      <c r="AS139" s="620"/>
      <c r="AT139" s="684"/>
      <c r="AU139" s="585"/>
      <c r="AV139" s="585"/>
      <c r="AW139" s="585"/>
      <c r="AX139" s="620"/>
      <c r="AY139" s="684"/>
      <c r="AZ139" s="585"/>
      <c r="BA139" s="585"/>
      <c r="BB139" s="585"/>
      <c r="BC139" s="620"/>
      <c r="BD139" s="684"/>
      <c r="BE139" s="585"/>
      <c r="BF139" s="585"/>
      <c r="BG139" s="585"/>
      <c r="BH139" s="620"/>
      <c r="BI139" s="684"/>
      <c r="BJ139" s="585"/>
      <c r="BK139" s="585"/>
    </row>
    <row r="140" spans="1:244" ht="96">
      <c r="A140" s="570"/>
      <c r="B140" s="132" t="s">
        <v>163</v>
      </c>
      <c r="C140" s="631"/>
      <c r="D140" s="683"/>
      <c r="E140" s="646"/>
      <c r="F140" s="620"/>
      <c r="G140" s="684"/>
      <c r="H140" s="585"/>
      <c r="I140" s="585"/>
      <c r="J140" s="585"/>
      <c r="K140" s="620"/>
      <c r="L140" s="684"/>
      <c r="M140" s="685"/>
      <c r="N140" s="685"/>
      <c r="O140" s="685"/>
      <c r="P140" s="685"/>
      <c r="Q140" s="585"/>
      <c r="R140" s="585"/>
      <c r="S140" s="585"/>
      <c r="T140" s="623"/>
      <c r="U140" s="684"/>
      <c r="V140" s="585"/>
      <c r="W140" s="585"/>
      <c r="X140" s="585"/>
      <c r="Y140" s="620"/>
      <c r="Z140" s="684"/>
      <c r="AA140" s="585"/>
      <c r="AB140" s="585"/>
      <c r="AC140" s="585"/>
      <c r="AD140" s="620"/>
      <c r="AE140" s="684"/>
      <c r="AF140" s="585"/>
      <c r="AG140" s="585"/>
      <c r="AH140" s="585"/>
      <c r="AI140" s="620"/>
      <c r="AJ140" s="684"/>
      <c r="AK140" s="585"/>
      <c r="AL140" s="585"/>
      <c r="AM140" s="585"/>
      <c r="AN140" s="620"/>
      <c r="AO140" s="684"/>
      <c r="AP140" s="585"/>
      <c r="AQ140" s="585"/>
      <c r="AR140" s="585"/>
      <c r="AS140" s="620"/>
      <c r="AT140" s="684"/>
      <c r="AU140" s="585"/>
      <c r="AV140" s="585"/>
      <c r="AW140" s="585"/>
      <c r="AX140" s="620"/>
      <c r="AY140" s="684"/>
      <c r="AZ140" s="585"/>
      <c r="BA140" s="585"/>
      <c r="BB140" s="585"/>
      <c r="BC140" s="620"/>
      <c r="BD140" s="684"/>
      <c r="BE140" s="585"/>
      <c r="BF140" s="585"/>
      <c r="BG140" s="585"/>
      <c r="BH140" s="620"/>
      <c r="BI140" s="684"/>
      <c r="BJ140" s="585"/>
      <c r="BK140" s="585"/>
    </row>
    <row r="141" spans="1:244" ht="48">
      <c r="A141" s="570"/>
      <c r="B141" s="132" t="s">
        <v>164</v>
      </c>
      <c r="C141" s="631"/>
      <c r="D141" s="683"/>
      <c r="E141" s="646"/>
      <c r="F141" s="620"/>
      <c r="G141" s="684"/>
      <c r="H141" s="585"/>
      <c r="I141" s="585"/>
      <c r="J141" s="585"/>
      <c r="K141" s="620"/>
      <c r="L141" s="684"/>
      <c r="M141" s="685"/>
      <c r="N141" s="685"/>
      <c r="O141" s="685"/>
      <c r="P141" s="685"/>
      <c r="Q141" s="585"/>
      <c r="R141" s="585"/>
      <c r="S141" s="585"/>
      <c r="T141" s="623"/>
      <c r="U141" s="684"/>
      <c r="V141" s="585"/>
      <c r="W141" s="585"/>
      <c r="X141" s="585"/>
      <c r="Y141" s="620"/>
      <c r="Z141" s="684"/>
      <c r="AA141" s="585"/>
      <c r="AB141" s="585"/>
      <c r="AC141" s="585"/>
      <c r="AD141" s="620"/>
      <c r="AE141" s="684"/>
      <c r="AF141" s="585"/>
      <c r="AG141" s="585"/>
      <c r="AH141" s="585"/>
      <c r="AI141" s="620"/>
      <c r="AJ141" s="684"/>
      <c r="AK141" s="585"/>
      <c r="AL141" s="585"/>
      <c r="AM141" s="585"/>
      <c r="AN141" s="620"/>
      <c r="AO141" s="684"/>
      <c r="AP141" s="585"/>
      <c r="AQ141" s="585"/>
      <c r="AR141" s="585"/>
      <c r="AS141" s="620"/>
      <c r="AT141" s="684"/>
      <c r="AU141" s="585"/>
      <c r="AV141" s="585"/>
      <c r="AW141" s="585"/>
      <c r="AX141" s="620"/>
      <c r="AY141" s="684"/>
      <c r="AZ141" s="585"/>
      <c r="BA141" s="585"/>
      <c r="BB141" s="585"/>
      <c r="BC141" s="620"/>
      <c r="BD141" s="684"/>
      <c r="BE141" s="585"/>
      <c r="BF141" s="585"/>
      <c r="BG141" s="585"/>
      <c r="BH141" s="620"/>
      <c r="BI141" s="684"/>
      <c r="BJ141" s="585"/>
      <c r="BK141" s="585"/>
    </row>
    <row r="142" spans="1:244" ht="72">
      <c r="A142" s="570"/>
      <c r="B142" s="132" t="s">
        <v>165</v>
      </c>
      <c r="C142" s="631"/>
      <c r="D142" s="683"/>
      <c r="E142" s="646"/>
      <c r="F142" s="620"/>
      <c r="G142" s="684"/>
      <c r="H142" s="585"/>
      <c r="I142" s="585"/>
      <c r="J142" s="585"/>
      <c r="K142" s="620"/>
      <c r="L142" s="684"/>
      <c r="M142" s="685"/>
      <c r="N142" s="685"/>
      <c r="O142" s="685"/>
      <c r="P142" s="685"/>
      <c r="Q142" s="585"/>
      <c r="R142" s="585"/>
      <c r="S142" s="585"/>
      <c r="T142" s="623"/>
      <c r="U142" s="684"/>
      <c r="V142" s="585"/>
      <c r="W142" s="585"/>
      <c r="X142" s="585"/>
      <c r="Y142" s="620"/>
      <c r="Z142" s="684"/>
      <c r="AA142" s="585"/>
      <c r="AB142" s="585"/>
      <c r="AC142" s="585"/>
      <c r="AD142" s="620"/>
      <c r="AE142" s="684"/>
      <c r="AF142" s="585"/>
      <c r="AG142" s="585"/>
      <c r="AH142" s="585"/>
      <c r="AI142" s="620"/>
      <c r="AJ142" s="684"/>
      <c r="AK142" s="585"/>
      <c r="AL142" s="585"/>
      <c r="AM142" s="585"/>
      <c r="AN142" s="620"/>
      <c r="AO142" s="684"/>
      <c r="AP142" s="585"/>
      <c r="AQ142" s="585"/>
      <c r="AR142" s="585"/>
      <c r="AS142" s="620"/>
      <c r="AT142" s="684"/>
      <c r="AU142" s="585"/>
      <c r="AV142" s="585"/>
      <c r="AW142" s="585"/>
      <c r="AX142" s="620"/>
      <c r="AY142" s="684"/>
      <c r="AZ142" s="585"/>
      <c r="BA142" s="585"/>
      <c r="BB142" s="585"/>
      <c r="BC142" s="620"/>
      <c r="BD142" s="684"/>
      <c r="BE142" s="585"/>
      <c r="BF142" s="585"/>
      <c r="BG142" s="585"/>
      <c r="BH142" s="620"/>
      <c r="BI142" s="684"/>
      <c r="BJ142" s="585"/>
      <c r="BK142" s="585"/>
    </row>
    <row r="143" spans="1:244" ht="48">
      <c r="A143" s="570"/>
      <c r="B143" s="132" t="s">
        <v>166</v>
      </c>
      <c r="C143" s="631"/>
      <c r="D143" s="683"/>
      <c r="E143" s="646"/>
      <c r="F143" s="620"/>
      <c r="G143" s="684"/>
      <c r="H143" s="585"/>
      <c r="I143" s="585"/>
      <c r="J143" s="585"/>
      <c r="K143" s="620"/>
      <c r="L143" s="684"/>
      <c r="M143" s="686"/>
      <c r="N143" s="686"/>
      <c r="O143" s="686"/>
      <c r="P143" s="686"/>
      <c r="Q143" s="585"/>
      <c r="R143" s="585"/>
      <c r="S143" s="585"/>
      <c r="T143" s="623"/>
      <c r="U143" s="684"/>
      <c r="V143" s="585"/>
      <c r="W143" s="585"/>
      <c r="X143" s="585"/>
      <c r="Y143" s="620"/>
      <c r="Z143" s="684"/>
      <c r="AA143" s="585"/>
      <c r="AB143" s="585"/>
      <c r="AC143" s="585"/>
      <c r="AD143" s="620"/>
      <c r="AE143" s="684"/>
      <c r="AF143" s="585"/>
      <c r="AG143" s="585"/>
      <c r="AH143" s="585"/>
      <c r="AI143" s="620"/>
      <c r="AJ143" s="684"/>
      <c r="AK143" s="585"/>
      <c r="AL143" s="585"/>
      <c r="AM143" s="585"/>
      <c r="AN143" s="620"/>
      <c r="AO143" s="684"/>
      <c r="AP143" s="585"/>
      <c r="AQ143" s="585"/>
      <c r="AR143" s="585"/>
      <c r="AS143" s="620"/>
      <c r="AT143" s="684"/>
      <c r="AU143" s="585"/>
      <c r="AV143" s="585"/>
      <c r="AW143" s="585"/>
      <c r="AX143" s="620"/>
      <c r="AY143" s="684"/>
      <c r="AZ143" s="585"/>
      <c r="BA143" s="585"/>
      <c r="BB143" s="585"/>
      <c r="BC143" s="620"/>
      <c r="BD143" s="684"/>
      <c r="BE143" s="585"/>
      <c r="BF143" s="585"/>
      <c r="BG143" s="585"/>
      <c r="BH143" s="620"/>
      <c r="BI143" s="684"/>
      <c r="BJ143" s="585"/>
      <c r="BK143" s="585"/>
    </row>
    <row r="144" spans="1:244" ht="48">
      <c r="A144" s="570"/>
      <c r="B144" s="132" t="s">
        <v>167</v>
      </c>
      <c r="C144" s="631"/>
      <c r="D144" s="683"/>
      <c r="E144" s="646"/>
      <c r="F144" s="620"/>
      <c r="G144" s="684"/>
      <c r="H144" s="585"/>
      <c r="I144" s="585"/>
      <c r="J144" s="585"/>
      <c r="K144" s="620"/>
      <c r="L144" s="684"/>
      <c r="M144" s="685"/>
      <c r="N144" s="685"/>
      <c r="O144" s="685"/>
      <c r="P144" s="685"/>
      <c r="Q144" s="585"/>
      <c r="R144" s="585"/>
      <c r="S144" s="585"/>
      <c r="T144" s="623"/>
      <c r="U144" s="684"/>
      <c r="V144" s="585"/>
      <c r="W144" s="585"/>
      <c r="X144" s="585"/>
      <c r="Y144" s="620"/>
      <c r="Z144" s="684"/>
      <c r="AA144" s="585"/>
      <c r="AB144" s="585"/>
      <c r="AC144" s="585"/>
      <c r="AD144" s="620"/>
      <c r="AE144" s="684"/>
      <c r="AF144" s="585"/>
      <c r="AG144" s="585"/>
      <c r="AH144" s="585"/>
      <c r="AI144" s="620"/>
      <c r="AJ144" s="684"/>
      <c r="AK144" s="585"/>
      <c r="AL144" s="585"/>
      <c r="AM144" s="585"/>
      <c r="AN144" s="620"/>
      <c r="AO144" s="684"/>
      <c r="AP144" s="585"/>
      <c r="AQ144" s="585"/>
      <c r="AR144" s="585"/>
      <c r="AS144" s="620"/>
      <c r="AT144" s="684"/>
      <c r="AU144" s="585"/>
      <c r="AV144" s="585"/>
      <c r="AW144" s="585"/>
      <c r="AX144" s="620"/>
      <c r="AY144" s="684"/>
      <c r="AZ144" s="585"/>
      <c r="BA144" s="585"/>
      <c r="BB144" s="585"/>
      <c r="BC144" s="620"/>
      <c r="BD144" s="684"/>
      <c r="BE144" s="585"/>
      <c r="BF144" s="585"/>
      <c r="BG144" s="585"/>
      <c r="BH144" s="620"/>
      <c r="BI144" s="684"/>
      <c r="BJ144" s="585"/>
      <c r="BK144" s="585"/>
    </row>
    <row r="145" spans="1:64" ht="48">
      <c r="A145" s="570"/>
      <c r="B145" s="132" t="s">
        <v>168</v>
      </c>
      <c r="C145" s="631"/>
      <c r="D145" s="683"/>
      <c r="E145" s="646"/>
      <c r="F145" s="620"/>
      <c r="G145" s="684"/>
      <c r="H145" s="585"/>
      <c r="I145" s="585"/>
      <c r="J145" s="585"/>
      <c r="K145" s="620"/>
      <c r="L145" s="684"/>
      <c r="M145" s="686"/>
      <c r="N145" s="686"/>
      <c r="O145" s="686"/>
      <c r="P145" s="686"/>
      <c r="Q145" s="585"/>
      <c r="R145" s="585"/>
      <c r="S145" s="585"/>
      <c r="T145" s="623"/>
      <c r="U145" s="684"/>
      <c r="V145" s="585"/>
      <c r="W145" s="585"/>
      <c r="X145" s="585"/>
      <c r="Y145" s="620"/>
      <c r="Z145" s="684"/>
      <c r="AA145" s="585"/>
      <c r="AB145" s="585"/>
      <c r="AC145" s="585"/>
      <c r="AD145" s="620"/>
      <c r="AE145" s="684"/>
      <c r="AF145" s="585"/>
      <c r="AG145" s="585"/>
      <c r="AH145" s="585"/>
      <c r="AI145" s="620"/>
      <c r="AJ145" s="684"/>
      <c r="AK145" s="585"/>
      <c r="AL145" s="585"/>
      <c r="AM145" s="585"/>
      <c r="AN145" s="620"/>
      <c r="AO145" s="684"/>
      <c r="AP145" s="585"/>
      <c r="AQ145" s="585"/>
      <c r="AR145" s="585"/>
      <c r="AS145" s="620"/>
      <c r="AT145" s="684"/>
      <c r="AU145" s="585"/>
      <c r="AV145" s="585"/>
      <c r="AW145" s="585"/>
      <c r="AX145" s="620"/>
      <c r="AY145" s="684"/>
      <c r="AZ145" s="585"/>
      <c r="BA145" s="585"/>
      <c r="BB145" s="585"/>
      <c r="BC145" s="620"/>
      <c r="BD145" s="684"/>
      <c r="BE145" s="585"/>
      <c r="BF145" s="585"/>
      <c r="BG145" s="585"/>
      <c r="BH145" s="620"/>
      <c r="BI145" s="684"/>
      <c r="BJ145" s="585"/>
      <c r="BK145" s="585"/>
    </row>
    <row r="146" spans="1:64" s="783" customFormat="1">
      <c r="A146" s="546" t="s">
        <v>126</v>
      </c>
      <c r="B146" s="778"/>
      <c r="C146" s="532"/>
      <c r="D146" s="779"/>
      <c r="E146" s="744"/>
      <c r="F146" s="780"/>
      <c r="G146" s="781"/>
      <c r="H146" s="520">
        <f>+SUM(H147,H155)/2</f>
        <v>0</v>
      </c>
      <c r="I146" s="698" t="str">
        <f t="shared" ref="I146:I147" si="9">IF(H146&lt;1.51,"ต้องปรับปรุงเร่งด่วน",IF(H146&lt;2.51,"ต้องปรับปรุง",IF(H146&lt;3.51,"พอใช้",IF(H146&lt;4.51,"ดี",IF(H146&gt;=4.51,"ดีมาก")))))</f>
        <v>ต้องปรับปรุงเร่งด่วน</v>
      </c>
      <c r="J146" s="520"/>
      <c r="K146" s="780"/>
      <c r="L146" s="781"/>
      <c r="M146" s="781"/>
      <c r="N146" s="781"/>
      <c r="O146" s="781"/>
      <c r="P146" s="781"/>
      <c r="Q146" s="520">
        <f>+SUM(Q147,Q155)/2</f>
        <v>0</v>
      </c>
      <c r="R146" s="698" t="str">
        <f t="shared" ref="R146:R147" si="10">IF(Q146&lt;1.51,"ต้องปรับปรุงเร่งด่วน",IF(Q146&lt;2.51,"ต้องปรับปรุง",IF(Q146&lt;3.51,"พอใช้",IF(Q146&lt;4.51,"ดี",IF(Q146&gt;=4.51,"ดีมาก")))))</f>
        <v>ต้องปรับปรุงเร่งด่วน</v>
      </c>
      <c r="S146" s="520"/>
      <c r="T146" s="763"/>
      <c r="U146" s="782"/>
      <c r="V146" s="520">
        <f>+SUM(V147,V155)/2</f>
        <v>0</v>
      </c>
      <c r="W146" s="698" t="str">
        <f t="shared" ref="W146:W147" si="11">IF(V146&lt;1.51,"ต้องปรับปรุงเร่งด่วน",IF(V146&lt;2.51,"ต้องปรับปรุง",IF(V146&lt;3.51,"พอใช้",IF(V146&lt;4.51,"ดี",IF(V146&gt;=4.51,"ดีมาก")))))</f>
        <v>ต้องปรับปรุงเร่งด่วน</v>
      </c>
      <c r="X146" s="520"/>
      <c r="Y146" s="780"/>
      <c r="Z146" s="781"/>
      <c r="AA146" s="520">
        <f>+SUM(AA147,AA155)/2</f>
        <v>0</v>
      </c>
      <c r="AB146" s="698" t="str">
        <f t="shared" ref="AB146:AB147" si="12">IF(AA146&lt;1.51,"ต้องปรับปรุงเร่งด่วน",IF(AA146&lt;2.51,"ต้องปรับปรุง",IF(AA146&lt;3.51,"พอใช้",IF(AA146&lt;4.51,"ดี",IF(AA146&gt;=4.51,"ดีมาก")))))</f>
        <v>ต้องปรับปรุงเร่งด่วน</v>
      </c>
      <c r="AC146" s="520"/>
      <c r="AD146" s="780"/>
      <c r="AE146" s="781"/>
      <c r="AF146" s="520">
        <f>+SUM(AF147,AF155)/2</f>
        <v>0</v>
      </c>
      <c r="AG146" s="698" t="str">
        <f t="shared" ref="AG146:AG147" si="13">IF(AF146&lt;1.51,"ต้องปรับปรุงเร่งด่วน",IF(AF146&lt;2.51,"ต้องปรับปรุง",IF(AF146&lt;3.51,"พอใช้",IF(AF146&lt;4.51,"ดี",IF(AF146&gt;=4.51,"ดีมาก")))))</f>
        <v>ต้องปรับปรุงเร่งด่วน</v>
      </c>
      <c r="AH146" s="520"/>
      <c r="AI146" s="780"/>
      <c r="AJ146" s="781"/>
      <c r="AK146" s="520">
        <f>+SUM(AK147,AK155)/2</f>
        <v>0</v>
      </c>
      <c r="AL146" s="698" t="str">
        <f t="shared" ref="AL146:AL147" si="14">IF(AK146&lt;1.51,"ต้องปรับปรุงเร่งด่วน",IF(AK146&lt;2.51,"ต้องปรับปรุง",IF(AK146&lt;3.51,"พอใช้",IF(AK146&lt;4.51,"ดี",IF(AK146&gt;=4.51,"ดีมาก")))))</f>
        <v>ต้องปรับปรุงเร่งด่วน</v>
      </c>
      <c r="AM146" s="520"/>
      <c r="AN146" s="780"/>
      <c r="AO146" s="781"/>
      <c r="AP146" s="520">
        <f>+SUM(AP147,AP155)/2</f>
        <v>0</v>
      </c>
      <c r="AQ146" s="698" t="str">
        <f t="shared" ref="AQ146:AQ147" si="15">IF(AP146&lt;1.51,"ต้องปรับปรุงเร่งด่วน",IF(AP146&lt;2.51,"ต้องปรับปรุง",IF(AP146&lt;3.51,"พอใช้",IF(AP146&lt;4.51,"ดี",IF(AP146&gt;=4.51,"ดีมาก")))))</f>
        <v>ต้องปรับปรุงเร่งด่วน</v>
      </c>
      <c r="AR146" s="520"/>
      <c r="AS146" s="780"/>
      <c r="AT146" s="781"/>
      <c r="AU146" s="520">
        <f>+SUM(AU147,AU155)/2</f>
        <v>0</v>
      </c>
      <c r="AV146" s="698" t="str">
        <f t="shared" ref="AV146:AV147" si="16">IF(AU146&lt;1.51,"ต้องปรับปรุงเร่งด่วน",IF(AU146&lt;2.51,"ต้องปรับปรุง",IF(AU146&lt;3.51,"พอใช้",IF(AU146&lt;4.51,"ดี",IF(AU146&gt;=4.51,"ดีมาก")))))</f>
        <v>ต้องปรับปรุงเร่งด่วน</v>
      </c>
      <c r="AW146" s="520"/>
      <c r="AX146" s="780"/>
      <c r="AY146" s="781"/>
      <c r="AZ146" s="520">
        <f>+SUM(AZ147,AZ155)/2</f>
        <v>0</v>
      </c>
      <c r="BA146" s="698" t="str">
        <f t="shared" ref="BA146:BA147" si="17">IF(AZ146&lt;1.51,"ต้องปรับปรุงเร่งด่วน",IF(AZ146&lt;2.51,"ต้องปรับปรุง",IF(AZ146&lt;3.51,"พอใช้",IF(AZ146&lt;4.51,"ดี",IF(AZ146&gt;=4.51,"ดีมาก")))))</f>
        <v>ต้องปรับปรุงเร่งด่วน</v>
      </c>
      <c r="BB146" s="520"/>
      <c r="BC146" s="780"/>
      <c r="BD146" s="781"/>
      <c r="BE146" s="520">
        <f>+SUM(BE147,BE155)/2</f>
        <v>0</v>
      </c>
      <c r="BF146" s="698" t="str">
        <f t="shared" ref="BF146:BF147" si="18">IF(BE146&lt;1.51,"ต้องปรับปรุงเร่งด่วน",IF(BE146&lt;2.51,"ต้องปรับปรุง",IF(BE146&lt;3.51,"พอใช้",IF(BE146&lt;4.51,"ดี",IF(BE146&gt;=4.51,"ดีมาก")))))</f>
        <v>ต้องปรับปรุงเร่งด่วน</v>
      </c>
      <c r="BG146" s="520"/>
      <c r="BH146" s="780"/>
      <c r="BI146" s="781"/>
      <c r="BJ146" s="520">
        <f>+SUM(BJ147,BJ155)/2</f>
        <v>0</v>
      </c>
      <c r="BK146" s="698" t="str">
        <f t="shared" ref="BK146:BK147" si="19">IF(BJ146&lt;1.51,"ต้องปรับปรุงเร่งด่วน",IF(BJ146&lt;2.51,"ต้องปรับปรุง",IF(BJ146&lt;3.51,"พอใช้",IF(BJ146&lt;4.51,"ดี",IF(BJ146&gt;=4.51,"ดีมาก")))))</f>
        <v>ต้องปรับปรุงเร่งด่วน</v>
      </c>
    </row>
    <row r="147" spans="1:64" s="163" customFormat="1" ht="48">
      <c r="A147" s="775">
        <v>5.0999999999999996</v>
      </c>
      <c r="B147" s="776" t="s">
        <v>57</v>
      </c>
      <c r="C147" s="777" t="s">
        <v>64</v>
      </c>
      <c r="D147" s="775" t="s">
        <v>39</v>
      </c>
      <c r="E147" s="757">
        <f>+'1.เป้าหมาย'!B21</f>
        <v>7</v>
      </c>
      <c r="F147" s="758"/>
      <c r="G147" s="753">
        <f>+SUM(G148:G154)</f>
        <v>0</v>
      </c>
      <c r="H147" s="754">
        <f>IF(G147&lt;1,0,IF(G147&lt;2,1,IF(G147&lt;3,2,IF(G147&lt;5,3,IF(G147&lt;7,4,IF(G147=7,5))))))</f>
        <v>0</v>
      </c>
      <c r="I147" s="755" t="str">
        <f t="shared" si="9"/>
        <v>ต้องปรับปรุงเร่งด่วน</v>
      </c>
      <c r="J147" s="757">
        <f>+'1.เป้าหมาย'!C21</f>
        <v>6</v>
      </c>
      <c r="K147" s="758"/>
      <c r="L147" s="753">
        <f>+SUM(L148:L154)</f>
        <v>0</v>
      </c>
      <c r="M147" s="753"/>
      <c r="N147" s="753"/>
      <c r="O147" s="753"/>
      <c r="P147" s="753"/>
      <c r="Q147" s="754">
        <f>IF(L147&lt;1,0,IF(L147&lt;2,1,IF(L147&lt;3,2,IF(L147&lt;5,3,IF(L147&lt;7,4,IF(L147=7,5))))))</f>
        <v>0</v>
      </c>
      <c r="R147" s="755" t="str">
        <f t="shared" si="10"/>
        <v>ต้องปรับปรุงเร่งด่วน</v>
      </c>
      <c r="S147" s="757">
        <f>+'1.เป้าหมาย'!D21</f>
        <v>7</v>
      </c>
      <c r="T147" s="755"/>
      <c r="U147" s="756">
        <f>+SUM(U148:U154)</f>
        <v>0</v>
      </c>
      <c r="V147" s="754">
        <f>IF(U147&lt;1,0,IF(U147&lt;2,1,IF(U147&lt;3,2,IF(U147&lt;5,3,IF(U147&lt;7,4,IF(U147=7,5))))))</f>
        <v>0</v>
      </c>
      <c r="W147" s="755" t="str">
        <f t="shared" si="11"/>
        <v>ต้องปรับปรุงเร่งด่วน</v>
      </c>
      <c r="X147" s="757">
        <f>+'1.เป้าหมาย'!E21</f>
        <v>7</v>
      </c>
      <c r="Y147" s="758"/>
      <c r="Z147" s="753">
        <f>+SUM(Z148:Z154)</f>
        <v>0</v>
      </c>
      <c r="AA147" s="754">
        <f>IF(Z147&lt;1,0,IF(Z147&lt;2,1,IF(Z147&lt;3,2,IF(Z147&lt;5,3,IF(Z147&lt;7,4,IF(Z147=7,5))))))</f>
        <v>0</v>
      </c>
      <c r="AB147" s="755" t="str">
        <f t="shared" si="12"/>
        <v>ต้องปรับปรุงเร่งด่วน</v>
      </c>
      <c r="AC147" s="757">
        <f>+'1.เป้าหมาย'!F21</f>
        <v>7</v>
      </c>
      <c r="AD147" s="758"/>
      <c r="AE147" s="753">
        <f>+SUM(AE148:AE154)</f>
        <v>0</v>
      </c>
      <c r="AF147" s="754">
        <f>IF(AE147&lt;1,0,IF(AE147&lt;2,1,IF(AE147&lt;3,2,IF(AE147&lt;5,3,IF(AE147&lt;7,4,IF(AE147=7,5))))))</f>
        <v>0</v>
      </c>
      <c r="AG147" s="755" t="str">
        <f t="shared" si="13"/>
        <v>ต้องปรับปรุงเร่งด่วน</v>
      </c>
      <c r="AH147" s="757">
        <f>+'1.เป้าหมาย'!G21</f>
        <v>5</v>
      </c>
      <c r="AI147" s="758"/>
      <c r="AJ147" s="753">
        <f>+SUM(AJ148:AJ154)</f>
        <v>0</v>
      </c>
      <c r="AK147" s="754">
        <f>IF(AJ147&lt;1,0,IF(AJ147&lt;2,1,IF(AJ147&lt;3,2,IF(AJ147&lt;5,3,IF(AJ147&lt;7,4,IF(AJ147=7,5))))))</f>
        <v>0</v>
      </c>
      <c r="AL147" s="755" t="str">
        <f t="shared" si="14"/>
        <v>ต้องปรับปรุงเร่งด่วน</v>
      </c>
      <c r="AM147" s="757">
        <f>+'1.เป้าหมาย'!H21</f>
        <v>7</v>
      </c>
      <c r="AN147" s="758"/>
      <c r="AO147" s="753">
        <f>+SUM(AO148:AO154)</f>
        <v>0</v>
      </c>
      <c r="AP147" s="754">
        <f>IF(AO147&lt;1,0,IF(AO147&lt;2,1,IF(AO147&lt;3,2,IF(AO147&lt;5,3,IF(AO147&lt;7,4,IF(AO147=7,5))))))</f>
        <v>0</v>
      </c>
      <c r="AQ147" s="755" t="str">
        <f t="shared" si="15"/>
        <v>ต้องปรับปรุงเร่งด่วน</v>
      </c>
      <c r="AR147" s="757">
        <f>+'1.เป้าหมาย'!I21</f>
        <v>7</v>
      </c>
      <c r="AS147" s="758"/>
      <c r="AT147" s="753">
        <f>+SUM(AT148:AT154)</f>
        <v>0</v>
      </c>
      <c r="AU147" s="754">
        <f>IF(AT147&lt;1,0,IF(AT147&lt;2,1,IF(AT147&lt;3,2,IF(AT147&lt;5,3,IF(AT147&lt;7,4,IF(AT147=7,5))))))</f>
        <v>0</v>
      </c>
      <c r="AV147" s="755" t="str">
        <f t="shared" si="16"/>
        <v>ต้องปรับปรุงเร่งด่วน</v>
      </c>
      <c r="AW147" s="757">
        <f>+'1.เป้าหมาย'!J21</f>
        <v>6</v>
      </c>
      <c r="AX147" s="758"/>
      <c r="AY147" s="753">
        <f>+SUM(AY148:AY154)</f>
        <v>0</v>
      </c>
      <c r="AZ147" s="754">
        <f>IF(AY147&lt;1,0,IF(AY147&lt;2,1,IF(AY147&lt;3,2,IF(AY147&lt;5,3,IF(AY147&lt;7,4,IF(AY147=7,5))))))</f>
        <v>0</v>
      </c>
      <c r="BA147" s="755" t="str">
        <f t="shared" si="17"/>
        <v>ต้องปรับปรุงเร่งด่วน</v>
      </c>
      <c r="BB147" s="757">
        <f>+'1.เป้าหมาย'!K21</f>
        <v>7</v>
      </c>
      <c r="BC147" s="758"/>
      <c r="BD147" s="753">
        <f>+SUM(BD148:BD154)</f>
        <v>0</v>
      </c>
      <c r="BE147" s="754">
        <f>IF(BD147&lt;1,0,IF(BD147&lt;2,1,IF(BD147&lt;3,2,IF(BD147&lt;5,3,IF(BD147&lt;7,4,IF(BD147=7,5))))))</f>
        <v>0</v>
      </c>
      <c r="BF147" s="755" t="str">
        <f t="shared" si="18"/>
        <v>ต้องปรับปรุงเร่งด่วน</v>
      </c>
      <c r="BG147" s="757">
        <f>+'1.เป้าหมาย'!L21</f>
        <v>5</v>
      </c>
      <c r="BH147" s="758"/>
      <c r="BI147" s="753">
        <f>+SUM(BI148:BI154)</f>
        <v>0</v>
      </c>
      <c r="BJ147" s="754">
        <f>IF(BI147&lt;1,0,IF(BI147&lt;2,1,IF(BI147&lt;3,2,IF(BI147&lt;5,3,IF(BI147&lt;7,4,IF(BI147=7,5))))))</f>
        <v>0</v>
      </c>
      <c r="BK147" s="755" t="str">
        <f t="shared" si="19"/>
        <v>ต้องปรับปรุงเร่งด่วน</v>
      </c>
    </row>
    <row r="148" spans="1:64" ht="152.25">
      <c r="A148" s="570"/>
      <c r="B148" s="545" t="s">
        <v>414</v>
      </c>
      <c r="C148" s="631"/>
      <c r="D148" s="683"/>
      <c r="E148" s="646"/>
      <c r="F148" s="620"/>
      <c r="G148" s="621"/>
      <c r="H148" s="585"/>
      <c r="I148" s="585"/>
      <c r="J148" s="585"/>
      <c r="K148" s="620"/>
      <c r="L148" s="621"/>
      <c r="M148" s="624"/>
      <c r="N148" s="624"/>
      <c r="O148" s="624"/>
      <c r="P148" s="624"/>
      <c r="Q148" s="585"/>
      <c r="R148" s="585"/>
      <c r="S148" s="585"/>
      <c r="T148" s="623"/>
      <c r="U148" s="621"/>
      <c r="V148" s="585"/>
      <c r="W148" s="585"/>
      <c r="X148" s="585"/>
      <c r="Y148" s="620"/>
      <c r="Z148" s="621"/>
      <c r="AA148" s="585"/>
      <c r="AB148" s="585"/>
      <c r="AC148" s="585"/>
      <c r="AD148" s="620"/>
      <c r="AE148" s="621"/>
      <c r="AF148" s="585"/>
      <c r="AG148" s="585"/>
      <c r="AH148" s="585"/>
      <c r="AI148" s="620"/>
      <c r="AJ148" s="621"/>
      <c r="AK148" s="585"/>
      <c r="AL148" s="585"/>
      <c r="AM148" s="585"/>
      <c r="AN148" s="620"/>
      <c r="AO148" s="621"/>
      <c r="AP148" s="585"/>
      <c r="AQ148" s="585"/>
      <c r="AR148" s="585"/>
      <c r="AS148" s="620"/>
      <c r="AT148" s="621"/>
      <c r="AU148" s="585"/>
      <c r="AV148" s="585"/>
      <c r="AW148" s="585"/>
      <c r="AX148" s="620"/>
      <c r="AY148" s="621"/>
      <c r="AZ148" s="585"/>
      <c r="BA148" s="585"/>
      <c r="BB148" s="585"/>
      <c r="BC148" s="620"/>
      <c r="BD148" s="621"/>
      <c r="BE148" s="585"/>
      <c r="BF148" s="585"/>
      <c r="BG148" s="585"/>
      <c r="BH148" s="620"/>
      <c r="BI148" s="621"/>
      <c r="BJ148" s="585"/>
      <c r="BK148" s="585"/>
    </row>
    <row r="149" spans="1:64" ht="130.5">
      <c r="A149" s="570"/>
      <c r="B149" s="545" t="s">
        <v>415</v>
      </c>
      <c r="C149" s="631"/>
      <c r="D149" s="683"/>
      <c r="E149" s="646"/>
      <c r="F149" s="620"/>
      <c r="G149" s="621"/>
      <c r="H149" s="585"/>
      <c r="I149" s="585"/>
      <c r="J149" s="585"/>
      <c r="K149" s="620"/>
      <c r="L149" s="621"/>
      <c r="M149" s="644"/>
      <c r="N149" s="644"/>
      <c r="O149" s="644"/>
      <c r="P149" s="644"/>
      <c r="Q149" s="585"/>
      <c r="R149" s="585"/>
      <c r="S149" s="585"/>
      <c r="T149" s="623"/>
      <c r="U149" s="621"/>
      <c r="V149" s="585"/>
      <c r="W149" s="585"/>
      <c r="X149" s="585"/>
      <c r="Y149" s="620"/>
      <c r="Z149" s="621"/>
      <c r="AA149" s="585"/>
      <c r="AB149" s="585"/>
      <c r="AC149" s="585"/>
      <c r="AD149" s="620"/>
      <c r="AE149" s="621"/>
      <c r="AF149" s="585"/>
      <c r="AG149" s="585"/>
      <c r="AH149" s="585"/>
      <c r="AI149" s="620"/>
      <c r="AJ149" s="621"/>
      <c r="AK149" s="585"/>
      <c r="AL149" s="585"/>
      <c r="AM149" s="585"/>
      <c r="AN149" s="620"/>
      <c r="AO149" s="621"/>
      <c r="AP149" s="585"/>
      <c r="AQ149" s="585"/>
      <c r="AR149" s="585"/>
      <c r="AS149" s="620"/>
      <c r="AT149" s="621"/>
      <c r="AU149" s="585"/>
      <c r="AV149" s="585"/>
      <c r="AW149" s="585"/>
      <c r="AX149" s="620"/>
      <c r="AY149" s="621"/>
      <c r="AZ149" s="585"/>
      <c r="BA149" s="585"/>
      <c r="BB149" s="585"/>
      <c r="BC149" s="620"/>
      <c r="BD149" s="621"/>
      <c r="BE149" s="585"/>
      <c r="BF149" s="585"/>
      <c r="BG149" s="585"/>
      <c r="BH149" s="620"/>
      <c r="BI149" s="621"/>
      <c r="BJ149" s="585"/>
      <c r="BK149" s="585"/>
    </row>
    <row r="150" spans="1:64" ht="87">
      <c r="A150" s="570"/>
      <c r="B150" s="545" t="s">
        <v>416</v>
      </c>
      <c r="C150" s="631"/>
      <c r="D150" s="683"/>
      <c r="E150" s="646"/>
      <c r="F150" s="620"/>
      <c r="G150" s="621"/>
      <c r="H150" s="585"/>
      <c r="I150" s="585"/>
      <c r="J150" s="585"/>
      <c r="K150" s="620"/>
      <c r="L150" s="621"/>
      <c r="M150" s="644"/>
      <c r="N150" s="644"/>
      <c r="O150" s="644"/>
      <c r="P150" s="644"/>
      <c r="Q150" s="585"/>
      <c r="R150" s="585"/>
      <c r="S150" s="585"/>
      <c r="T150" s="623"/>
      <c r="U150" s="621"/>
      <c r="V150" s="585"/>
      <c r="W150" s="585"/>
      <c r="X150" s="585"/>
      <c r="Y150" s="620"/>
      <c r="Z150" s="621"/>
      <c r="AA150" s="585"/>
      <c r="AB150" s="585"/>
      <c r="AC150" s="585"/>
      <c r="AD150" s="620"/>
      <c r="AE150" s="621"/>
      <c r="AF150" s="585"/>
      <c r="AG150" s="585"/>
      <c r="AH150" s="585"/>
      <c r="AI150" s="620"/>
      <c r="AJ150" s="621"/>
      <c r="AK150" s="585"/>
      <c r="AL150" s="585"/>
      <c r="AM150" s="585"/>
      <c r="AN150" s="620"/>
      <c r="AO150" s="621"/>
      <c r="AP150" s="585"/>
      <c r="AQ150" s="585"/>
      <c r="AR150" s="585"/>
      <c r="AS150" s="620"/>
      <c r="AT150" s="621"/>
      <c r="AU150" s="585"/>
      <c r="AV150" s="585"/>
      <c r="AW150" s="585"/>
      <c r="AX150" s="620"/>
      <c r="AY150" s="621"/>
      <c r="AZ150" s="585"/>
      <c r="BA150" s="585"/>
      <c r="BB150" s="585"/>
      <c r="BC150" s="620"/>
      <c r="BD150" s="621"/>
      <c r="BE150" s="585"/>
      <c r="BF150" s="585"/>
      <c r="BG150" s="585"/>
      <c r="BH150" s="620"/>
      <c r="BI150" s="621"/>
      <c r="BJ150" s="585"/>
      <c r="BK150" s="585"/>
    </row>
    <row r="151" spans="1:64" ht="43.5">
      <c r="A151" s="570"/>
      <c r="B151" s="545" t="s">
        <v>417</v>
      </c>
      <c r="C151" s="631"/>
      <c r="D151" s="683"/>
      <c r="E151" s="646"/>
      <c r="F151" s="620"/>
      <c r="G151" s="621"/>
      <c r="H151" s="585"/>
      <c r="I151" s="585"/>
      <c r="J151" s="585"/>
      <c r="K151" s="620"/>
      <c r="L151" s="621"/>
      <c r="M151" s="624"/>
      <c r="N151" s="624"/>
      <c r="O151" s="624"/>
      <c r="P151" s="624"/>
      <c r="Q151" s="585"/>
      <c r="R151" s="585"/>
      <c r="S151" s="585"/>
      <c r="T151" s="623"/>
      <c r="U151" s="621"/>
      <c r="V151" s="585"/>
      <c r="W151" s="585"/>
      <c r="X151" s="585"/>
      <c r="Y151" s="620"/>
      <c r="Z151" s="621"/>
      <c r="AA151" s="585"/>
      <c r="AB151" s="585"/>
      <c r="AC151" s="585"/>
      <c r="AD151" s="620"/>
      <c r="AE151" s="621"/>
      <c r="AF151" s="585"/>
      <c r="AG151" s="585"/>
      <c r="AH151" s="585"/>
      <c r="AI151" s="620"/>
      <c r="AJ151" s="621"/>
      <c r="AK151" s="585"/>
      <c r="AL151" s="585"/>
      <c r="AM151" s="585"/>
      <c r="AN151" s="620"/>
      <c r="AO151" s="621"/>
      <c r="AP151" s="585"/>
      <c r="AQ151" s="585"/>
      <c r="AR151" s="585"/>
      <c r="AS151" s="620"/>
      <c r="AT151" s="621"/>
      <c r="AU151" s="585"/>
      <c r="AV151" s="585"/>
      <c r="AW151" s="585"/>
      <c r="AX151" s="620"/>
      <c r="AY151" s="621"/>
      <c r="AZ151" s="585"/>
      <c r="BA151" s="585"/>
      <c r="BB151" s="585"/>
      <c r="BC151" s="620"/>
      <c r="BD151" s="621"/>
      <c r="BE151" s="585"/>
      <c r="BF151" s="585"/>
      <c r="BG151" s="585"/>
      <c r="BH151" s="620"/>
      <c r="BI151" s="621"/>
      <c r="BJ151" s="585"/>
      <c r="BK151" s="585"/>
    </row>
    <row r="152" spans="1:64" ht="130.5">
      <c r="A152" s="570"/>
      <c r="B152" s="545" t="s">
        <v>418</v>
      </c>
      <c r="C152" s="631"/>
      <c r="D152" s="683"/>
      <c r="E152" s="646"/>
      <c r="F152" s="620"/>
      <c r="G152" s="621"/>
      <c r="H152" s="585"/>
      <c r="I152" s="585"/>
      <c r="J152" s="585"/>
      <c r="K152" s="620"/>
      <c r="L152" s="621"/>
      <c r="M152" s="624"/>
      <c r="N152" s="624"/>
      <c r="O152" s="624"/>
      <c r="P152" s="624"/>
      <c r="Q152" s="585"/>
      <c r="R152" s="585"/>
      <c r="S152" s="585"/>
      <c r="T152" s="623"/>
      <c r="U152" s="621"/>
      <c r="V152" s="585"/>
      <c r="W152" s="585"/>
      <c r="X152" s="585"/>
      <c r="Y152" s="620"/>
      <c r="Z152" s="621"/>
      <c r="AA152" s="585"/>
      <c r="AB152" s="585"/>
      <c r="AC152" s="585"/>
      <c r="AD152" s="620"/>
      <c r="AE152" s="621"/>
      <c r="AF152" s="585"/>
      <c r="AG152" s="585"/>
      <c r="AH152" s="585"/>
      <c r="AI152" s="620"/>
      <c r="AJ152" s="621"/>
      <c r="AK152" s="585"/>
      <c r="AL152" s="585"/>
      <c r="AM152" s="585"/>
      <c r="AN152" s="620"/>
      <c r="AO152" s="621"/>
      <c r="AP152" s="585"/>
      <c r="AQ152" s="585"/>
      <c r="AR152" s="585"/>
      <c r="AS152" s="620"/>
      <c r="AT152" s="621"/>
      <c r="AU152" s="585"/>
      <c r="AV152" s="585"/>
      <c r="AW152" s="585"/>
      <c r="AX152" s="620"/>
      <c r="AY152" s="621"/>
      <c r="AZ152" s="585"/>
      <c r="BA152" s="585"/>
      <c r="BB152" s="585"/>
      <c r="BC152" s="620"/>
      <c r="BD152" s="621"/>
      <c r="BE152" s="585"/>
      <c r="BF152" s="585"/>
      <c r="BG152" s="585"/>
      <c r="BH152" s="620"/>
      <c r="BI152" s="621"/>
      <c r="BJ152" s="585"/>
      <c r="BK152" s="585"/>
    </row>
    <row r="153" spans="1:64" ht="43.5">
      <c r="A153" s="570"/>
      <c r="B153" s="545" t="s">
        <v>419</v>
      </c>
      <c r="C153" s="631"/>
      <c r="D153" s="683"/>
      <c r="E153" s="646"/>
      <c r="F153" s="620"/>
      <c r="G153" s="621"/>
      <c r="H153" s="585"/>
      <c r="I153" s="585"/>
      <c r="J153" s="585"/>
      <c r="K153" s="620"/>
      <c r="L153" s="621"/>
      <c r="M153" s="624"/>
      <c r="N153" s="624"/>
      <c r="O153" s="624"/>
      <c r="P153" s="624"/>
      <c r="Q153" s="585"/>
      <c r="R153" s="585"/>
      <c r="S153" s="585"/>
      <c r="T153" s="623"/>
      <c r="U153" s="621"/>
      <c r="V153" s="585"/>
      <c r="W153" s="585"/>
      <c r="X153" s="585"/>
      <c r="Y153" s="620"/>
      <c r="Z153" s="621"/>
      <c r="AA153" s="585"/>
      <c r="AB153" s="585"/>
      <c r="AC153" s="585"/>
      <c r="AD153" s="620"/>
      <c r="AE153" s="621"/>
      <c r="AF153" s="585"/>
      <c r="AG153" s="585"/>
      <c r="AH153" s="585"/>
      <c r="AI153" s="620"/>
      <c r="AJ153" s="621"/>
      <c r="AK153" s="585"/>
      <c r="AL153" s="585"/>
      <c r="AM153" s="585"/>
      <c r="AN153" s="620"/>
      <c r="AO153" s="621"/>
      <c r="AP153" s="585"/>
      <c r="AQ153" s="585"/>
      <c r="AR153" s="585"/>
      <c r="AS153" s="620"/>
      <c r="AT153" s="621"/>
      <c r="AU153" s="585"/>
      <c r="AV153" s="585"/>
      <c r="AW153" s="585"/>
      <c r="AX153" s="620"/>
      <c r="AY153" s="621"/>
      <c r="AZ153" s="585"/>
      <c r="BA153" s="585"/>
      <c r="BB153" s="585"/>
      <c r="BC153" s="620"/>
      <c r="BD153" s="621"/>
      <c r="BE153" s="585"/>
      <c r="BF153" s="585"/>
      <c r="BG153" s="585"/>
      <c r="BH153" s="620"/>
      <c r="BI153" s="621"/>
      <c r="BJ153" s="585"/>
      <c r="BK153" s="585"/>
    </row>
    <row r="154" spans="1:64" ht="130.5">
      <c r="A154" s="570"/>
      <c r="B154" s="545" t="s">
        <v>420</v>
      </c>
      <c r="C154" s="631"/>
      <c r="D154" s="683"/>
      <c r="E154" s="646"/>
      <c r="F154" s="620"/>
      <c r="G154" s="621"/>
      <c r="H154" s="585"/>
      <c r="I154" s="585"/>
      <c r="J154" s="585"/>
      <c r="K154" s="620"/>
      <c r="L154" s="621"/>
      <c r="M154" s="624"/>
      <c r="N154" s="624"/>
      <c r="O154" s="624"/>
      <c r="P154" s="624"/>
      <c r="Q154" s="585"/>
      <c r="R154" s="585"/>
      <c r="S154" s="585"/>
      <c r="T154" s="623"/>
      <c r="U154" s="621"/>
      <c r="V154" s="585"/>
      <c r="W154" s="585"/>
      <c r="X154" s="585"/>
      <c r="Y154" s="620"/>
      <c r="Z154" s="621"/>
      <c r="AA154" s="585"/>
      <c r="AB154" s="585"/>
      <c r="AC154" s="585"/>
      <c r="AD154" s="620"/>
      <c r="AE154" s="621"/>
      <c r="AF154" s="585"/>
      <c r="AG154" s="585"/>
      <c r="AH154" s="585"/>
      <c r="AI154" s="620"/>
      <c r="AJ154" s="621"/>
      <c r="AK154" s="585"/>
      <c r="AL154" s="585"/>
      <c r="AM154" s="585"/>
      <c r="AN154" s="620"/>
      <c r="AO154" s="621"/>
      <c r="AP154" s="585"/>
      <c r="AQ154" s="585"/>
      <c r="AR154" s="585"/>
      <c r="AS154" s="620"/>
      <c r="AT154" s="621"/>
      <c r="AU154" s="585"/>
      <c r="AV154" s="585"/>
      <c r="AW154" s="585"/>
      <c r="AX154" s="620"/>
      <c r="AY154" s="621"/>
      <c r="AZ154" s="585"/>
      <c r="BA154" s="585"/>
      <c r="BB154" s="585"/>
      <c r="BC154" s="620"/>
      <c r="BD154" s="621"/>
      <c r="BE154" s="585"/>
      <c r="BF154" s="585"/>
      <c r="BG154" s="585"/>
      <c r="BH154" s="620"/>
      <c r="BI154" s="621"/>
      <c r="BJ154" s="585"/>
      <c r="BK154" s="585"/>
    </row>
    <row r="155" spans="1:64" s="163" customFormat="1" ht="29.25" customHeight="1">
      <c r="A155" s="775">
        <v>5.2</v>
      </c>
      <c r="B155" s="776" t="s">
        <v>396</v>
      </c>
      <c r="C155" s="777" t="s">
        <v>64</v>
      </c>
      <c r="D155" s="775" t="s">
        <v>39</v>
      </c>
      <c r="E155" s="757">
        <f>+'1.เป้าหมาย'!B22</f>
        <v>5</v>
      </c>
      <c r="F155" s="758"/>
      <c r="G155" s="753">
        <f>+SUM(G156:G161)</f>
        <v>0</v>
      </c>
      <c r="H155" s="754">
        <f>IF(G155&lt;1,0,IF(G155&lt;2,1,IF(G155&lt;3,2,IF(G155&lt;5,3,IF(G155&lt;6,4,IF(G155=6,5))))))</f>
        <v>0</v>
      </c>
      <c r="I155" s="755" t="str">
        <f t="shared" ref="I155" si="20">IF(H155&lt;1.51,"ต้องปรับปรุงเร่งด่วน",IF(H155&lt;2.51,"ต้องปรับปรุง",IF(H155&lt;3.51,"พอใช้",IF(H155&lt;4.51,"ดี",IF(H155&gt;=4.51,"ดีมาก")))))</f>
        <v>ต้องปรับปรุงเร่งด่วน</v>
      </c>
      <c r="J155" s="757">
        <f>+'1.เป้าหมาย'!C22</f>
        <v>6</v>
      </c>
      <c r="K155" s="758"/>
      <c r="L155" s="753">
        <f>+SUM(L156:L161)</f>
        <v>0</v>
      </c>
      <c r="M155" s="753"/>
      <c r="N155" s="753"/>
      <c r="O155" s="753"/>
      <c r="P155" s="753"/>
      <c r="Q155" s="754">
        <f>IF(L155&lt;1,0,IF(L155&lt;2,1,IF(L155&lt;3,2,IF(L155&lt;5,3,IF(L155&lt;6,4,IF(L155=6,5))))))</f>
        <v>0</v>
      </c>
      <c r="R155" s="755" t="str">
        <f t="shared" ref="R155" si="21">IF(Q155&lt;1.51,"ต้องปรับปรุงเร่งด่วน",IF(Q155&lt;2.51,"ต้องปรับปรุง",IF(Q155&lt;3.51,"พอใช้",IF(Q155&lt;4.51,"ดี",IF(Q155&gt;=4.51,"ดีมาก")))))</f>
        <v>ต้องปรับปรุงเร่งด่วน</v>
      </c>
      <c r="S155" s="757">
        <f>+'1.เป้าหมาย'!D22</f>
        <v>6</v>
      </c>
      <c r="T155" s="755"/>
      <c r="U155" s="756">
        <f>+SUM(U156:U161)</f>
        <v>0</v>
      </c>
      <c r="V155" s="754">
        <f>IF(U155&lt;1,0,IF(U155&lt;2,1,IF(U155&lt;3,2,IF(U155&lt;5,3,IF(U155&lt;6,4,IF(U155=6,5))))))</f>
        <v>0</v>
      </c>
      <c r="W155" s="755" t="str">
        <f t="shared" ref="W155" si="22">IF(V155&lt;1.51,"ต้องปรับปรุงเร่งด่วน",IF(V155&lt;2.51,"ต้องปรับปรุง",IF(V155&lt;3.51,"พอใช้",IF(V155&lt;4.51,"ดี",IF(V155&gt;=4.51,"ดีมาก")))))</f>
        <v>ต้องปรับปรุงเร่งด่วน</v>
      </c>
      <c r="X155" s="757">
        <f>+'1.เป้าหมาย'!E22</f>
        <v>6</v>
      </c>
      <c r="Y155" s="758"/>
      <c r="Z155" s="753">
        <f>+SUM(Z156:Z161)</f>
        <v>0</v>
      </c>
      <c r="AA155" s="754">
        <f>IF(Z155&lt;1,0,IF(Z155&lt;2,1,IF(Z155&lt;3,2,IF(Z155&lt;5,3,IF(Z155&lt;6,4,IF(Z155=6,5))))))</f>
        <v>0</v>
      </c>
      <c r="AB155" s="755" t="str">
        <f t="shared" ref="AB155" si="23">IF(AA155&lt;1.51,"ต้องปรับปรุงเร่งด่วน",IF(AA155&lt;2.51,"ต้องปรับปรุง",IF(AA155&lt;3.51,"พอใช้",IF(AA155&lt;4.51,"ดี",IF(AA155&gt;=4.51,"ดีมาก")))))</f>
        <v>ต้องปรับปรุงเร่งด่วน</v>
      </c>
      <c r="AC155" s="757">
        <f>+'1.เป้าหมาย'!F22</f>
        <v>6</v>
      </c>
      <c r="AD155" s="758"/>
      <c r="AE155" s="753">
        <f>+SUM(AE156:AE161)</f>
        <v>0</v>
      </c>
      <c r="AF155" s="754">
        <f>IF(AE155&lt;1,0,IF(AE155&lt;2,1,IF(AE155&lt;3,2,IF(AE155&lt;5,3,IF(AE155&lt;6,4,IF(AE155=6,5))))))</f>
        <v>0</v>
      </c>
      <c r="AG155" s="755" t="str">
        <f t="shared" ref="AG155" si="24">IF(AF155&lt;1.51,"ต้องปรับปรุงเร่งด่วน",IF(AF155&lt;2.51,"ต้องปรับปรุง",IF(AF155&lt;3.51,"พอใช้",IF(AF155&lt;4.51,"ดี",IF(AF155&gt;=4.51,"ดีมาก")))))</f>
        <v>ต้องปรับปรุงเร่งด่วน</v>
      </c>
      <c r="AH155" s="757">
        <f>+'1.เป้าหมาย'!G22</f>
        <v>4</v>
      </c>
      <c r="AI155" s="758"/>
      <c r="AJ155" s="753">
        <f>+SUM(AJ156:AJ161)</f>
        <v>0</v>
      </c>
      <c r="AK155" s="754">
        <f>IF(AJ155&lt;1,0,IF(AJ155&lt;2,1,IF(AJ155&lt;3,2,IF(AJ155&lt;5,3,IF(AJ155&lt;6,4,IF(AJ155=6,5))))))</f>
        <v>0</v>
      </c>
      <c r="AL155" s="755" t="str">
        <f t="shared" ref="AL155" si="25">IF(AK155&lt;1.51,"ต้องปรับปรุงเร่งด่วน",IF(AK155&lt;2.51,"ต้องปรับปรุง",IF(AK155&lt;3.51,"พอใช้",IF(AK155&lt;4.51,"ดี",IF(AK155&gt;=4.51,"ดีมาก")))))</f>
        <v>ต้องปรับปรุงเร่งด่วน</v>
      </c>
      <c r="AM155" s="757">
        <f>+'1.เป้าหมาย'!H22</f>
        <v>6</v>
      </c>
      <c r="AN155" s="758"/>
      <c r="AO155" s="753">
        <f>+SUM(AO156:AO161)</f>
        <v>0</v>
      </c>
      <c r="AP155" s="754">
        <f>IF(AO155&lt;1,0,IF(AO155&lt;2,1,IF(AO155&lt;3,2,IF(AO155&lt;5,3,IF(AO155&lt;6,4,IF(AO155=6,5))))))</f>
        <v>0</v>
      </c>
      <c r="AQ155" s="755" t="str">
        <f t="shared" ref="AQ155" si="26">IF(AP155&lt;1.51,"ต้องปรับปรุงเร่งด่วน",IF(AP155&lt;2.51,"ต้องปรับปรุง",IF(AP155&lt;3.51,"พอใช้",IF(AP155&lt;4.51,"ดี",IF(AP155&gt;=4.51,"ดีมาก")))))</f>
        <v>ต้องปรับปรุงเร่งด่วน</v>
      </c>
      <c r="AR155" s="757">
        <f>+'1.เป้าหมาย'!I22</f>
        <v>6</v>
      </c>
      <c r="AS155" s="758"/>
      <c r="AT155" s="753">
        <f>+SUM(AT156:AT161)</f>
        <v>0</v>
      </c>
      <c r="AU155" s="754">
        <f>IF(AT155&lt;1,0,IF(AT155&lt;2,1,IF(AT155&lt;3,2,IF(AT155&lt;5,3,IF(AT155&lt;6,4,IF(AT155=6,5))))))</f>
        <v>0</v>
      </c>
      <c r="AV155" s="755" t="str">
        <f t="shared" ref="AV155" si="27">IF(AU155&lt;1.51,"ต้องปรับปรุงเร่งด่วน",IF(AU155&lt;2.51,"ต้องปรับปรุง",IF(AU155&lt;3.51,"พอใช้",IF(AU155&lt;4.51,"ดี",IF(AU155&gt;=4.51,"ดีมาก")))))</f>
        <v>ต้องปรับปรุงเร่งด่วน</v>
      </c>
      <c r="AW155" s="757">
        <f>+'1.เป้าหมาย'!J22</f>
        <v>5</v>
      </c>
      <c r="AX155" s="758"/>
      <c r="AY155" s="753">
        <f>+SUM(AY156:AY161)</f>
        <v>0</v>
      </c>
      <c r="AZ155" s="754">
        <f>IF(AY155&lt;1,0,IF(AY155&lt;2,1,IF(AY155&lt;3,2,IF(AY155&lt;5,3,IF(AY155&lt;6,4,IF(AY155=6,5))))))</f>
        <v>0</v>
      </c>
      <c r="BA155" s="755" t="str">
        <f t="shared" ref="BA155" si="28">IF(AZ155&lt;1.51,"ต้องปรับปรุงเร่งด่วน",IF(AZ155&lt;2.51,"ต้องปรับปรุง",IF(AZ155&lt;3.51,"พอใช้",IF(AZ155&lt;4.51,"ดี",IF(AZ155&gt;=4.51,"ดีมาก")))))</f>
        <v>ต้องปรับปรุงเร่งด่วน</v>
      </c>
      <c r="BB155" s="757">
        <f>+'1.เป้าหมาย'!K22</f>
        <v>6</v>
      </c>
      <c r="BC155" s="758"/>
      <c r="BD155" s="753">
        <f>+SUM(BD156:BD161)</f>
        <v>0</v>
      </c>
      <c r="BE155" s="754">
        <f>IF(BD155&lt;1,0,IF(BD155&lt;2,1,IF(BD155&lt;3,2,IF(BD155&lt;5,3,IF(BD155&lt;6,4,IF(BD155=6,5))))))</f>
        <v>0</v>
      </c>
      <c r="BF155" s="755" t="str">
        <f t="shared" ref="BF155" si="29">IF(BE155&lt;1.51,"ต้องปรับปรุงเร่งด่วน",IF(BE155&lt;2.51,"ต้องปรับปรุง",IF(BE155&lt;3.51,"พอใช้",IF(BE155&lt;4.51,"ดี",IF(BE155&gt;=4.51,"ดีมาก")))))</f>
        <v>ต้องปรับปรุงเร่งด่วน</v>
      </c>
      <c r="BG155" s="757">
        <f>+'1.เป้าหมาย'!L22</f>
        <v>5</v>
      </c>
      <c r="BH155" s="758"/>
      <c r="BI155" s="753">
        <f>+SUM(BI156:BI161)</f>
        <v>0</v>
      </c>
      <c r="BJ155" s="754">
        <f>IF(BI155&lt;1,0,IF(BI155&lt;2,1,IF(BI155&lt;3,2,IF(BI155&lt;5,3,IF(BI155&lt;6,4,IF(BI155=6,5))))))</f>
        <v>0</v>
      </c>
      <c r="BK155" s="755" t="str">
        <f t="shared" ref="BK155" si="30">IF(BJ155&lt;1.51,"ต้องปรับปรุงเร่งด่วน",IF(BJ155&lt;2.51,"ต้องปรับปรุง",IF(BJ155&lt;3.51,"พอใช้",IF(BJ155&lt;4.51,"ดี",IF(BJ155&gt;=4.51,"ดีมาก")))))</f>
        <v>ต้องปรับปรุงเร่งด่วน</v>
      </c>
    </row>
    <row r="156" spans="1:64" ht="72">
      <c r="A156" s="570"/>
      <c r="B156" s="132" t="s">
        <v>169</v>
      </c>
      <c r="C156" s="631"/>
      <c r="D156" s="683"/>
      <c r="E156" s="646"/>
      <c r="F156" s="620"/>
      <c r="G156" s="621"/>
      <c r="H156" s="585"/>
      <c r="I156" s="585"/>
      <c r="J156" s="585"/>
      <c r="K156" s="620"/>
      <c r="L156" s="621"/>
      <c r="M156" s="624"/>
      <c r="N156" s="624"/>
      <c r="O156" s="624"/>
      <c r="P156" s="624"/>
      <c r="Q156" s="585"/>
      <c r="R156" s="585"/>
      <c r="S156" s="585"/>
      <c r="T156" s="623"/>
      <c r="U156" s="621"/>
      <c r="V156" s="585"/>
      <c r="W156" s="585"/>
      <c r="X156" s="585"/>
      <c r="Y156" s="620"/>
      <c r="Z156" s="621"/>
      <c r="AA156" s="585"/>
      <c r="AB156" s="585"/>
      <c r="AC156" s="585"/>
      <c r="AD156" s="620"/>
      <c r="AE156" s="621"/>
      <c r="AF156" s="585"/>
      <c r="AG156" s="585"/>
      <c r="AH156" s="585"/>
      <c r="AI156" s="620"/>
      <c r="AJ156" s="621"/>
      <c r="AK156" s="585"/>
      <c r="AL156" s="585"/>
      <c r="AM156" s="585"/>
      <c r="AN156" s="620"/>
      <c r="AO156" s="621"/>
      <c r="AP156" s="585"/>
      <c r="AQ156" s="585"/>
      <c r="AR156" s="585"/>
      <c r="AS156" s="620"/>
      <c r="AT156" s="621"/>
      <c r="AU156" s="585"/>
      <c r="AV156" s="585"/>
      <c r="AW156" s="585"/>
      <c r="AX156" s="620"/>
      <c r="AY156" s="621"/>
      <c r="AZ156" s="585"/>
      <c r="BA156" s="585"/>
      <c r="BB156" s="585"/>
      <c r="BC156" s="620"/>
      <c r="BD156" s="621"/>
      <c r="BE156" s="585"/>
      <c r="BF156" s="585"/>
      <c r="BG156" s="585"/>
      <c r="BH156" s="620"/>
      <c r="BI156" s="621"/>
      <c r="BJ156" s="585"/>
      <c r="BK156" s="585"/>
    </row>
    <row r="157" spans="1:64" ht="96">
      <c r="A157" s="570"/>
      <c r="B157" s="132" t="s">
        <v>170</v>
      </c>
      <c r="C157" s="631"/>
      <c r="D157" s="683"/>
      <c r="E157" s="646"/>
      <c r="F157" s="620"/>
      <c r="G157" s="621"/>
      <c r="H157" s="585"/>
      <c r="I157" s="585"/>
      <c r="J157" s="585"/>
      <c r="K157" s="620"/>
      <c r="L157" s="621"/>
      <c r="M157" s="624"/>
      <c r="N157" s="624"/>
      <c r="O157" s="624"/>
      <c r="P157" s="624"/>
      <c r="Q157" s="585"/>
      <c r="R157" s="585"/>
      <c r="S157" s="585"/>
      <c r="T157" s="623"/>
      <c r="U157" s="621"/>
      <c r="V157" s="585"/>
      <c r="W157" s="585"/>
      <c r="X157" s="585"/>
      <c r="Y157" s="620"/>
      <c r="Z157" s="621"/>
      <c r="AA157" s="585"/>
      <c r="AB157" s="585"/>
      <c r="AC157" s="585"/>
      <c r="AD157" s="620"/>
      <c r="AE157" s="621"/>
      <c r="AF157" s="585"/>
      <c r="AG157" s="585"/>
      <c r="AH157" s="585"/>
      <c r="AI157" s="620"/>
      <c r="AJ157" s="621"/>
      <c r="AK157" s="585"/>
      <c r="AL157" s="585"/>
      <c r="AM157" s="585"/>
      <c r="AN157" s="620"/>
      <c r="AO157" s="621"/>
      <c r="AP157" s="585"/>
      <c r="AQ157" s="585"/>
      <c r="AR157" s="585"/>
      <c r="AS157" s="620"/>
      <c r="AT157" s="621"/>
      <c r="AU157" s="585"/>
      <c r="AV157" s="585"/>
      <c r="AW157" s="585"/>
      <c r="AX157" s="620"/>
      <c r="AY157" s="621"/>
      <c r="AZ157" s="585"/>
      <c r="BA157" s="585"/>
      <c r="BB157" s="585"/>
      <c r="BC157" s="620"/>
      <c r="BD157" s="621"/>
      <c r="BE157" s="585"/>
      <c r="BF157" s="585"/>
      <c r="BG157" s="585"/>
      <c r="BH157" s="620"/>
      <c r="BI157" s="621"/>
      <c r="BJ157" s="585"/>
      <c r="BK157" s="585"/>
    </row>
    <row r="158" spans="1:64" ht="72">
      <c r="A158" s="570"/>
      <c r="B158" s="132" t="s">
        <v>171</v>
      </c>
      <c r="C158" s="631"/>
      <c r="D158" s="683"/>
      <c r="E158" s="646"/>
      <c r="F158" s="620"/>
      <c r="G158" s="621"/>
      <c r="H158" s="585"/>
      <c r="I158" s="585"/>
      <c r="J158" s="585"/>
      <c r="K158" s="620"/>
      <c r="L158" s="621"/>
      <c r="M158" s="624"/>
      <c r="N158" s="624"/>
      <c r="O158" s="624"/>
      <c r="P158" s="624"/>
      <c r="Q158" s="585"/>
      <c r="R158" s="585"/>
      <c r="S158" s="585"/>
      <c r="T158" s="623"/>
      <c r="U158" s="621"/>
      <c r="V158" s="585"/>
      <c r="W158" s="585"/>
      <c r="X158" s="585"/>
      <c r="Y158" s="620"/>
      <c r="Z158" s="621"/>
      <c r="AA158" s="585"/>
      <c r="AB158" s="585"/>
      <c r="AC158" s="585"/>
      <c r="AD158" s="620"/>
      <c r="AE158" s="621"/>
      <c r="AF158" s="585"/>
      <c r="AG158" s="585"/>
      <c r="AH158" s="585"/>
      <c r="AI158" s="620"/>
      <c r="AJ158" s="621"/>
      <c r="AK158" s="585"/>
      <c r="AL158" s="585"/>
      <c r="AM158" s="585"/>
      <c r="AN158" s="620"/>
      <c r="AO158" s="621"/>
      <c r="AP158" s="585"/>
      <c r="AQ158" s="585"/>
      <c r="AR158" s="585"/>
      <c r="AS158" s="620"/>
      <c r="AT158" s="621"/>
      <c r="AU158" s="585"/>
      <c r="AV158" s="585"/>
      <c r="AW158" s="585"/>
      <c r="AX158" s="620"/>
      <c r="AY158" s="621"/>
      <c r="AZ158" s="585"/>
      <c r="BA158" s="585"/>
      <c r="BB158" s="585"/>
      <c r="BC158" s="620"/>
      <c r="BD158" s="621"/>
      <c r="BE158" s="585"/>
      <c r="BF158" s="585"/>
      <c r="BG158" s="585"/>
      <c r="BH158" s="620"/>
      <c r="BI158" s="621"/>
      <c r="BJ158" s="585"/>
      <c r="BK158" s="585"/>
    </row>
    <row r="159" spans="1:64" ht="72">
      <c r="A159" s="570"/>
      <c r="B159" s="132" t="s">
        <v>172</v>
      </c>
      <c r="C159" s="631"/>
      <c r="D159" s="683"/>
      <c r="E159" s="646"/>
      <c r="F159" s="620"/>
      <c r="G159" s="621"/>
      <c r="H159" s="585"/>
      <c r="I159" s="585"/>
      <c r="J159" s="585"/>
      <c r="K159" s="620"/>
      <c r="L159" s="621"/>
      <c r="M159" s="624"/>
      <c r="N159" s="624"/>
      <c r="O159" s="624"/>
      <c r="P159" s="624"/>
      <c r="Q159" s="585"/>
      <c r="R159" s="585"/>
      <c r="S159" s="585"/>
      <c r="T159" s="623"/>
      <c r="U159" s="621"/>
      <c r="V159" s="585"/>
      <c r="W159" s="585"/>
      <c r="X159" s="585"/>
      <c r="Y159" s="620"/>
      <c r="Z159" s="621"/>
      <c r="AA159" s="585"/>
      <c r="AB159" s="585"/>
      <c r="AC159" s="585"/>
      <c r="AD159" s="620"/>
      <c r="AE159" s="621"/>
      <c r="AF159" s="585"/>
      <c r="AG159" s="585"/>
      <c r="AH159" s="585"/>
      <c r="AI159" s="620"/>
      <c r="AJ159" s="621"/>
      <c r="AK159" s="585"/>
      <c r="AL159" s="585"/>
      <c r="AM159" s="585"/>
      <c r="AN159" s="620"/>
      <c r="AO159" s="621"/>
      <c r="AP159" s="585"/>
      <c r="AQ159" s="585"/>
      <c r="AR159" s="585"/>
      <c r="AS159" s="620"/>
      <c r="AT159" s="621"/>
      <c r="AU159" s="585"/>
      <c r="AV159" s="585"/>
      <c r="AW159" s="585"/>
      <c r="AX159" s="620"/>
      <c r="AY159" s="621"/>
      <c r="AZ159" s="585"/>
      <c r="BA159" s="585"/>
      <c r="BB159" s="585"/>
      <c r="BC159" s="620"/>
      <c r="BD159" s="621"/>
      <c r="BE159" s="585"/>
      <c r="BF159" s="585"/>
      <c r="BG159" s="585"/>
      <c r="BH159" s="620"/>
      <c r="BI159" s="621"/>
      <c r="BJ159" s="585"/>
      <c r="BK159" s="585"/>
    </row>
    <row r="160" spans="1:64" ht="55.5" customHeight="1">
      <c r="A160" s="570"/>
      <c r="B160" s="132" t="s">
        <v>173</v>
      </c>
      <c r="C160" s="631"/>
      <c r="D160" s="683"/>
      <c r="E160" s="646"/>
      <c r="F160" s="620"/>
      <c r="G160" s="621"/>
      <c r="H160" s="629"/>
      <c r="I160" s="629"/>
      <c r="J160" s="629"/>
      <c r="K160" s="628"/>
      <c r="L160" s="621"/>
      <c r="M160" s="625"/>
      <c r="N160" s="625"/>
      <c r="O160" s="625"/>
      <c r="P160" s="625"/>
      <c r="Q160" s="629"/>
      <c r="R160" s="629"/>
      <c r="S160" s="629"/>
      <c r="T160" s="630"/>
      <c r="U160" s="621"/>
      <c r="V160" s="629"/>
      <c r="W160" s="629"/>
      <c r="X160" s="629"/>
      <c r="Y160" s="628"/>
      <c r="Z160" s="621"/>
      <c r="AA160" s="629"/>
      <c r="AB160" s="629"/>
      <c r="AC160" s="629"/>
      <c r="AD160" s="628"/>
      <c r="AE160" s="621"/>
      <c r="AF160" s="629"/>
      <c r="AG160" s="629"/>
      <c r="AH160" s="629"/>
      <c r="AI160" s="628"/>
      <c r="AJ160" s="621"/>
      <c r="AK160" s="629"/>
      <c r="AL160" s="629"/>
      <c r="AM160" s="629"/>
      <c r="AN160" s="628"/>
      <c r="AO160" s="621"/>
      <c r="AP160" s="629"/>
      <c r="AQ160" s="629"/>
      <c r="AR160" s="629"/>
      <c r="AS160" s="628"/>
      <c r="AT160" s="621"/>
      <c r="AU160" s="629"/>
      <c r="AV160" s="629"/>
      <c r="AW160" s="629"/>
      <c r="AX160" s="628"/>
      <c r="AY160" s="621"/>
      <c r="AZ160" s="629"/>
      <c r="BA160" s="629"/>
      <c r="BB160" s="629"/>
      <c r="BC160" s="628"/>
      <c r="BD160" s="621"/>
      <c r="BE160" s="629"/>
      <c r="BF160" s="629"/>
      <c r="BG160" s="629"/>
      <c r="BH160" s="628"/>
      <c r="BI160" s="621"/>
      <c r="BJ160" s="585"/>
      <c r="BK160" s="585"/>
      <c r="BL160" s="249"/>
    </row>
    <row r="161" spans="1:63" ht="48">
      <c r="A161" s="687"/>
      <c r="B161" s="501" t="s">
        <v>108</v>
      </c>
      <c r="C161" s="688"/>
      <c r="D161" s="689"/>
      <c r="E161" s="690"/>
      <c r="F161" s="691"/>
      <c r="G161" s="692"/>
      <c r="H161" s="693"/>
      <c r="I161" s="693"/>
      <c r="J161" s="693"/>
      <c r="K161" s="691"/>
      <c r="L161" s="692"/>
      <c r="M161" s="692"/>
      <c r="N161" s="692"/>
      <c r="O161" s="692"/>
      <c r="P161" s="692"/>
      <c r="Q161" s="693"/>
      <c r="R161" s="693"/>
      <c r="S161" s="693"/>
      <c r="T161" s="691"/>
      <c r="U161" s="692"/>
      <c r="V161" s="693"/>
      <c r="W161" s="693"/>
      <c r="X161" s="693"/>
      <c r="Y161" s="691"/>
      <c r="Z161" s="692"/>
      <c r="AA161" s="693"/>
      <c r="AB161" s="693"/>
      <c r="AC161" s="693"/>
      <c r="AD161" s="691"/>
      <c r="AE161" s="692"/>
      <c r="AF161" s="693"/>
      <c r="AG161" s="693"/>
      <c r="AH161" s="693"/>
      <c r="AI161" s="691"/>
      <c r="AJ161" s="692"/>
      <c r="AK161" s="693"/>
      <c r="AL161" s="693"/>
      <c r="AM161" s="693"/>
      <c r="AN161" s="691"/>
      <c r="AO161" s="692"/>
      <c r="AP161" s="693"/>
      <c r="AQ161" s="693"/>
      <c r="AR161" s="693"/>
      <c r="AS161" s="691"/>
      <c r="AT161" s="692"/>
      <c r="AU161" s="693"/>
      <c r="AV161" s="693"/>
      <c r="AW161" s="693"/>
      <c r="AX161" s="691"/>
      <c r="AY161" s="692"/>
      <c r="AZ161" s="693"/>
      <c r="BA161" s="693"/>
      <c r="BB161" s="693"/>
      <c r="BC161" s="691"/>
      <c r="BD161" s="692"/>
      <c r="BE161" s="693"/>
      <c r="BF161" s="693"/>
      <c r="BG161" s="693"/>
      <c r="BH161" s="691"/>
      <c r="BI161" s="692"/>
      <c r="BJ161" s="693"/>
      <c r="BK161" s="693"/>
    </row>
    <row r="162" spans="1:63" s="789" customFormat="1" ht="36">
      <c r="A162" s="1370" t="s">
        <v>323</v>
      </c>
      <c r="B162" s="1370"/>
      <c r="C162" s="1370"/>
      <c r="D162" s="1370"/>
      <c r="E162" s="160"/>
      <c r="F162" s="161"/>
      <c r="G162" s="784"/>
      <c r="H162" s="785" t="e">
        <f>+H163/H164</f>
        <v>#DIV/0!</v>
      </c>
      <c r="I162" s="786"/>
      <c r="J162" s="787"/>
      <c r="K162" s="161"/>
      <c r="L162" s="784"/>
      <c r="M162" s="784"/>
      <c r="N162" s="784"/>
      <c r="O162" s="784"/>
      <c r="P162" s="784"/>
      <c r="Q162" s="785" t="e">
        <f>+Q163/Q164</f>
        <v>#DIV/0!</v>
      </c>
      <c r="R162" s="786"/>
      <c r="S162" s="787"/>
      <c r="T162" s="161"/>
      <c r="U162" s="784"/>
      <c r="V162" s="785" t="e">
        <f>+V163/V164</f>
        <v>#DIV/0!</v>
      </c>
      <c r="W162" s="786"/>
      <c r="X162" s="787"/>
      <c r="Y162" s="161"/>
      <c r="Z162" s="784"/>
      <c r="AA162" s="785" t="e">
        <f>+AA163/AA164</f>
        <v>#DIV/0!</v>
      </c>
      <c r="AB162" s="786"/>
      <c r="AC162" s="787"/>
      <c r="AD162" s="161"/>
      <c r="AE162" s="784"/>
      <c r="AF162" s="785" t="e">
        <f>+AF163/AF164</f>
        <v>#DIV/0!</v>
      </c>
      <c r="AG162" s="786"/>
      <c r="AH162" s="787"/>
      <c r="AI162" s="161"/>
      <c r="AJ162" s="784"/>
      <c r="AK162" s="785" t="e">
        <f>+AK163/AK164</f>
        <v>#DIV/0!</v>
      </c>
      <c r="AL162" s="786"/>
      <c r="AM162" s="787"/>
      <c r="AN162" s="161"/>
      <c r="AO162" s="784"/>
      <c r="AP162" s="785" t="e">
        <f>+AP163/AP164</f>
        <v>#DIV/0!</v>
      </c>
      <c r="AQ162" s="786"/>
      <c r="AR162" s="787"/>
      <c r="AS162" s="161"/>
      <c r="AT162" s="784"/>
      <c r="AU162" s="785" t="e">
        <f>+AU163/AU164</f>
        <v>#DIV/0!</v>
      </c>
      <c r="AV162" s="786"/>
      <c r="AW162" s="787"/>
      <c r="AX162" s="161"/>
      <c r="AY162" s="784"/>
      <c r="AZ162" s="785" t="e">
        <f>+AZ163/AZ164</f>
        <v>#DIV/0!</v>
      </c>
      <c r="BA162" s="786"/>
      <c r="BB162" s="787"/>
      <c r="BC162" s="161"/>
      <c r="BD162" s="784"/>
      <c r="BE162" s="785" t="e">
        <f>+BE163/BE164</f>
        <v>#DIV/0!</v>
      </c>
      <c r="BF162" s="786"/>
      <c r="BG162" s="787"/>
      <c r="BH162" s="161"/>
      <c r="BI162" s="784"/>
      <c r="BJ162" s="788" t="e">
        <f>+BJ163/BJ164</f>
        <v>#DIV/0!</v>
      </c>
      <c r="BK162" s="786"/>
    </row>
    <row r="163" spans="1:63" s="163" customFormat="1" ht="30.75">
      <c r="A163" s="164"/>
      <c r="B163" s="166" t="s">
        <v>59</v>
      </c>
      <c r="C163" s="165"/>
      <c r="D163" s="164"/>
      <c r="E163" s="167"/>
      <c r="F163" s="168"/>
      <c r="G163" s="169"/>
      <c r="H163" s="170" t="e">
        <f>+SUM(H8,H17,H23,H29,H43,H55,H68,H79,H86,H130,H138,H147,H155)</f>
        <v>#DIV/0!</v>
      </c>
      <c r="I163" s="170"/>
      <c r="J163" s="184"/>
      <c r="K163" s="168"/>
      <c r="L163" s="169"/>
      <c r="M163" s="169"/>
      <c r="N163" s="169"/>
      <c r="O163" s="169"/>
      <c r="P163" s="169"/>
      <c r="Q163" s="170" t="e">
        <f>+SUM(Q8,Q17,Q23,Q29,Q43,Q55,Q68,Q79,Q86,Q130,Q138,Q147,Q155)</f>
        <v>#DIV/0!</v>
      </c>
      <c r="R163" s="170"/>
      <c r="S163" s="184"/>
      <c r="T163" s="168"/>
      <c r="U163" s="169"/>
      <c r="V163" s="170" t="e">
        <f>+SUM(V8,V17,V23,V29,V43,V55,V68,V79,V86,V130,V138,V147,V155)</f>
        <v>#DIV/0!</v>
      </c>
      <c r="W163" s="170"/>
      <c r="X163" s="184"/>
      <c r="Y163" s="168"/>
      <c r="Z163" s="169"/>
      <c r="AA163" s="170" t="e">
        <f>+SUM(AA8,AA17,AA23,AA29,AA43,AA55,AA68,AA79,AA86,AA130,AA138,AA147,AA155)</f>
        <v>#DIV/0!</v>
      </c>
      <c r="AB163" s="170"/>
      <c r="AC163" s="184"/>
      <c r="AD163" s="168"/>
      <c r="AE163" s="169"/>
      <c r="AF163" s="170" t="e">
        <f>+SUM(AF8,AF17,AF23,AF29,AF43,AF55,AF68,AF79,AF86,AF130,AF138,AF147,AF155)</f>
        <v>#DIV/0!</v>
      </c>
      <c r="AG163" s="170"/>
      <c r="AH163" s="184"/>
      <c r="AI163" s="168"/>
      <c r="AJ163" s="169"/>
      <c r="AK163" s="170" t="e">
        <f>+SUM(AK8,AK17,AK23,AK29,AK43,AK55,AK68,AK79,AK86,AK130,AK138,AK147,AK155)</f>
        <v>#DIV/0!</v>
      </c>
      <c r="AL163" s="170"/>
      <c r="AM163" s="184"/>
      <c r="AN163" s="168"/>
      <c r="AO163" s="169"/>
      <c r="AP163" s="170" t="e">
        <f>+SUM(AP8,AP17,AP23,AP29,AP43,AP55,AP68,AP79,AP86,AP130,AP138,AP147,AP155)</f>
        <v>#DIV/0!</v>
      </c>
      <c r="AQ163" s="170"/>
      <c r="AR163" s="184"/>
      <c r="AS163" s="168"/>
      <c r="AT163" s="169"/>
      <c r="AU163" s="170" t="e">
        <f>+SUM(AU8,AU17,AU23,AU29,AU43,AU55,AU68,AU79,AU86,AU130,AU138,AU147,AU155)</f>
        <v>#DIV/0!</v>
      </c>
      <c r="AV163" s="170"/>
      <c r="AW163" s="184"/>
      <c r="AX163" s="168"/>
      <c r="AY163" s="169"/>
      <c r="AZ163" s="170" t="e">
        <f>+SUM(AZ8,AZ17,AZ23,AZ29,AZ43,AZ55,AZ68,AZ79,AZ86,AZ130,AZ138,AZ147,AZ155)</f>
        <v>#DIV/0!</v>
      </c>
      <c r="BA163" s="170"/>
      <c r="BB163" s="184"/>
      <c r="BC163" s="168"/>
      <c r="BD163" s="169"/>
      <c r="BE163" s="170" t="e">
        <f>+SUM(BE8,BE17,BE23,BE29,BE43,BE55,BE68,BE79,BE86,BE130,BE138,BE147,BE155)</f>
        <v>#DIV/0!</v>
      </c>
      <c r="BF163" s="170"/>
      <c r="BG163" s="184"/>
      <c r="BH163" s="168"/>
      <c r="BI163" s="169"/>
      <c r="BJ163" s="170" t="e">
        <f>+SUM(BJ8,BJ17,BJ23,BJ29,BJ43,BJ55,BJ68,BJ79,BJ86,BJ130,BJ138,BJ147,BJ155)</f>
        <v>#DIV/0!</v>
      </c>
      <c r="BK163" s="170"/>
    </row>
    <row r="164" spans="1:63" s="163" customFormat="1" ht="30.75">
      <c r="A164" s="164"/>
      <c r="B164" s="166" t="s">
        <v>60</v>
      </c>
      <c r="C164" s="165"/>
      <c r="D164" s="164"/>
      <c r="E164" s="167"/>
      <c r="F164" s="168"/>
      <c r="G164" s="169"/>
      <c r="H164" s="171">
        <v>13</v>
      </c>
      <c r="I164" s="171"/>
      <c r="J164" s="185"/>
      <c r="K164" s="168"/>
      <c r="L164" s="169"/>
      <c r="M164" s="169"/>
      <c r="N164" s="169"/>
      <c r="O164" s="169"/>
      <c r="P164" s="169"/>
      <c r="Q164" s="171">
        <v>13</v>
      </c>
      <c r="R164" s="172"/>
      <c r="S164" s="187"/>
      <c r="T164" s="168"/>
      <c r="U164" s="169"/>
      <c r="V164" s="171">
        <v>13</v>
      </c>
      <c r="W164" s="171"/>
      <c r="X164" s="185"/>
      <c r="Y164" s="168"/>
      <c r="Z164" s="169"/>
      <c r="AA164" s="171">
        <v>13</v>
      </c>
      <c r="AB164" s="171"/>
      <c r="AC164" s="185"/>
      <c r="AD164" s="168"/>
      <c r="AE164" s="169"/>
      <c r="AF164" s="171">
        <v>13</v>
      </c>
      <c r="AG164" s="171"/>
      <c r="AH164" s="185"/>
      <c r="AI164" s="168"/>
      <c r="AJ164" s="169"/>
      <c r="AK164" s="171">
        <v>13</v>
      </c>
      <c r="AL164" s="171"/>
      <c r="AM164" s="185"/>
      <c r="AN164" s="168"/>
      <c r="AO164" s="169"/>
      <c r="AP164" s="171">
        <v>13</v>
      </c>
      <c r="AQ164" s="171"/>
      <c r="AR164" s="185"/>
      <c r="AS164" s="168"/>
      <c r="AT164" s="169"/>
      <c r="AU164" s="171">
        <v>13</v>
      </c>
      <c r="AV164" s="171"/>
      <c r="AW164" s="185"/>
      <c r="AX164" s="168"/>
      <c r="AY164" s="169"/>
      <c r="AZ164" s="171">
        <v>13</v>
      </c>
      <c r="BA164" s="171"/>
      <c r="BB164" s="185"/>
      <c r="BC164" s="168"/>
      <c r="BD164" s="169"/>
      <c r="BE164" s="171">
        <v>13</v>
      </c>
      <c r="BF164" s="171"/>
      <c r="BG164" s="185"/>
      <c r="BH164" s="168"/>
      <c r="BI164" s="169"/>
      <c r="BJ164" s="171">
        <v>13</v>
      </c>
      <c r="BK164" s="171"/>
    </row>
    <row r="165" spans="1:63" s="178" customFormat="1" ht="30.75">
      <c r="A165" s="1361" t="s">
        <v>353</v>
      </c>
      <c r="B165" s="1361"/>
      <c r="C165" s="1361"/>
      <c r="D165" s="1361"/>
      <c r="E165" s="173"/>
      <c r="F165" s="174"/>
      <c r="G165" s="174"/>
      <c r="H165" s="175" t="e">
        <f>IF(H162&lt;1.51,"ต้องปรับปรุงเร่งด่วน",IF(H162&lt;2.51,"ต้องปรับปรุง",IF(H162&lt;3.51,"พอใช้",IF(H162&lt;4.51,"ดี",IF(H162&gt;=4.51,"ดีมาก")))))</f>
        <v>#DIV/0!</v>
      </c>
      <c r="I165" s="176"/>
      <c r="J165" s="186"/>
      <c r="K165" s="174"/>
      <c r="L165" s="174"/>
      <c r="M165" s="174"/>
      <c r="N165" s="174"/>
      <c r="O165" s="174"/>
      <c r="P165" s="174"/>
      <c r="Q165" s="175" t="e">
        <f>IF(Q162&lt;1.51,"ต้องปรับปรุงเร่งด่วน",IF(Q162&lt;2.51,"ต้องปรับปรุง",IF(Q162&lt;3.51,"พอใช้",IF(Q162&lt;4.51,"ดี",IF(Q162&gt;=4.51,"ดีมาก")))))</f>
        <v>#DIV/0!</v>
      </c>
      <c r="R165" s="177"/>
      <c r="S165" s="188"/>
      <c r="T165" s="174"/>
      <c r="U165" s="174"/>
      <c r="V165" s="175" t="e">
        <f>IF(V162&lt;1.51,"ต้องปรับปรุงเร่งด่วน",IF(V162&lt;2.51,"ต้องปรับปรุง",IF(V162&lt;3.51,"พอใช้",IF(V162&lt;4.51,"ดี",IF(V162&gt;=4.51,"ดีมาก")))))</f>
        <v>#DIV/0!</v>
      </c>
      <c r="W165" s="176"/>
      <c r="X165" s="186"/>
      <c r="Y165" s="174"/>
      <c r="Z165" s="174"/>
      <c r="AA165" s="175" t="e">
        <f>IF(AA162&lt;1.51,"ต้องปรับปรุงเร่งด่วน",IF(AA162&lt;2.51,"ต้องปรับปรุง",IF(AA162&lt;3.51,"พอใช้",IF(AA162&lt;4.51,"ดี",IF(AA162&gt;=4.51,"ดีมาก")))))</f>
        <v>#DIV/0!</v>
      </c>
      <c r="AB165" s="176"/>
      <c r="AC165" s="186"/>
      <c r="AD165" s="174"/>
      <c r="AE165" s="174"/>
      <c r="AF165" s="175" t="e">
        <f>IF(AF162&lt;1.51,"ต้องปรับปรุงเร่งด่วน",IF(AF162&lt;2.51,"ต้องปรับปรุง",IF(AF162&lt;3.51,"พอใช้",IF(AF162&lt;4.51,"ดี",IF(AF162&gt;=4.51,"ดีมาก")))))</f>
        <v>#DIV/0!</v>
      </c>
      <c r="AG165" s="176"/>
      <c r="AH165" s="186"/>
      <c r="AI165" s="174"/>
      <c r="AJ165" s="174"/>
      <c r="AK165" s="175" t="e">
        <f>IF(AK162&lt;1.51,"ต้องปรับปรุงเร่งด่วน",IF(AK162&lt;2.51,"ต้องปรับปรุง",IF(AK162&lt;3.51,"พอใช้",IF(AK162&lt;4.51,"ดี",IF(AK162&gt;=4.51,"ดีมาก")))))</f>
        <v>#DIV/0!</v>
      </c>
      <c r="AL165" s="176"/>
      <c r="AM165" s="186"/>
      <c r="AN165" s="174"/>
      <c r="AO165" s="174"/>
      <c r="AP165" s="175" t="e">
        <f>IF(AP162&lt;1.51,"ต้องปรับปรุงเร่งด่วน",IF(AP162&lt;2.51,"ต้องปรับปรุง",IF(AP162&lt;3.51,"พอใช้",IF(AP162&lt;4.51,"ดี",IF(AP162&gt;=4.51,"ดีมาก")))))</f>
        <v>#DIV/0!</v>
      </c>
      <c r="AQ165" s="176"/>
      <c r="AR165" s="186"/>
      <c r="AS165" s="174"/>
      <c r="AT165" s="174"/>
      <c r="AU165" s="175" t="e">
        <f>IF(AU162&lt;1.51,"ต้องปรับปรุงเร่งด่วน",IF(AU162&lt;2.51,"ต้องปรับปรุง",IF(AU162&lt;3.51,"พอใช้",IF(AU162&lt;4.51,"ดี",IF(AU162&gt;=4.51,"ดีมาก")))))</f>
        <v>#DIV/0!</v>
      </c>
      <c r="AV165" s="176"/>
      <c r="AW165" s="186"/>
      <c r="AX165" s="174"/>
      <c r="AY165" s="174"/>
      <c r="AZ165" s="175" t="e">
        <f>IF(AZ162&lt;1.51,"ต้องปรับปรุงเร่งด่วน",IF(AZ162&lt;2.51,"ต้องปรับปรุง",IF(AZ162&lt;3.51,"พอใช้",IF(AZ162&lt;4.51,"ดี",IF(AZ162&gt;=4.51,"ดีมาก")))))</f>
        <v>#DIV/0!</v>
      </c>
      <c r="BA165" s="176"/>
      <c r="BB165" s="186"/>
      <c r="BC165" s="174"/>
      <c r="BD165" s="174"/>
      <c r="BE165" s="175" t="e">
        <f>IF(BE162&lt;1.51,"ต้องปรับปรุงเร่งด่วน",IF(BE162&lt;2.51,"ต้องปรับปรุง",IF(BE162&lt;3.51,"พอใช้",IF(BE162&lt;4.51,"ดี",IF(BE162&gt;=4.51,"ดีมาก")))))</f>
        <v>#DIV/0!</v>
      </c>
      <c r="BF165" s="176"/>
      <c r="BG165" s="186"/>
      <c r="BH165" s="174"/>
      <c r="BI165" s="174"/>
      <c r="BJ165" s="175" t="e">
        <f>IF(BJ162&lt;1.51,"ต้องปรับปรุงเร่งด่วน",IF(BJ162&lt;2.51,"ต้องปรับปรุง",IF(BJ162&lt;3.51,"พอใช้",IF(BJ162&lt;4.51,"ดี",IF(BJ162&gt;=4.51,"ดีมาก")))))</f>
        <v>#DIV/0!</v>
      </c>
      <c r="BK165" s="176"/>
    </row>
    <row r="166" spans="1:63">
      <c r="F166" s="179"/>
      <c r="G166" s="179"/>
      <c r="H166" s="158"/>
      <c r="I166" s="158"/>
      <c r="J166" s="190"/>
      <c r="K166" s="179"/>
      <c r="L166" s="179"/>
      <c r="M166" s="179"/>
      <c r="N166" s="179"/>
      <c r="O166" s="179"/>
      <c r="P166" s="179"/>
      <c r="Q166" s="158"/>
      <c r="R166" s="158"/>
      <c r="S166" s="190"/>
      <c r="T166" s="179"/>
      <c r="U166" s="179"/>
      <c r="V166" s="158"/>
      <c r="W166" s="158"/>
      <c r="X166" s="190"/>
      <c r="Y166" s="179"/>
      <c r="Z166" s="179"/>
      <c r="AA166" s="158"/>
      <c r="AB166" s="158"/>
      <c r="AC166" s="190"/>
      <c r="AD166" s="179"/>
      <c r="AE166" s="179"/>
      <c r="AF166" s="158"/>
      <c r="AG166" s="158"/>
      <c r="AH166" s="190"/>
      <c r="AI166" s="179"/>
      <c r="AJ166" s="179"/>
      <c r="AK166" s="158"/>
      <c r="AL166" s="158"/>
      <c r="AM166" s="190"/>
      <c r="AN166" s="179"/>
      <c r="AO166" s="179"/>
      <c r="AP166" s="158"/>
      <c r="AQ166" s="158"/>
      <c r="AR166" s="190"/>
      <c r="AS166" s="179"/>
      <c r="AT166" s="179"/>
      <c r="AU166" s="158"/>
      <c r="AV166" s="158"/>
      <c r="AW166" s="190"/>
      <c r="AX166" s="179"/>
      <c r="AY166" s="179"/>
      <c r="AZ166" s="158"/>
      <c r="BA166" s="158"/>
      <c r="BB166" s="190"/>
      <c r="BC166" s="179"/>
      <c r="BD166" s="179"/>
      <c r="BE166" s="158"/>
      <c r="BF166" s="158"/>
      <c r="BG166" s="190"/>
      <c r="BH166" s="179"/>
      <c r="BI166" s="179"/>
      <c r="BJ166" s="158"/>
      <c r="BK166" s="158"/>
    </row>
  </sheetData>
  <sheetProtection selectLockedCells="1"/>
  <mergeCells count="28">
    <mergeCell ref="AC3:AG3"/>
    <mergeCell ref="AH3:AL3"/>
    <mergeCell ref="L6:P6"/>
    <mergeCell ref="T4:V5"/>
    <mergeCell ref="Y4:AA5"/>
    <mergeCell ref="AD4:AF5"/>
    <mergeCell ref="A165:D165"/>
    <mergeCell ref="BH4:BJ5"/>
    <mergeCell ref="A3:B6"/>
    <mergeCell ref="C3:C6"/>
    <mergeCell ref="D3:D6"/>
    <mergeCell ref="AI4:AK5"/>
    <mergeCell ref="F4:H5"/>
    <mergeCell ref="K4:Q5"/>
    <mergeCell ref="A162:D162"/>
    <mergeCell ref="E3:I3"/>
    <mergeCell ref="J3:R3"/>
    <mergeCell ref="S3:W3"/>
    <mergeCell ref="X3:AB3"/>
    <mergeCell ref="BC4:BE5"/>
    <mergeCell ref="BG3:BK3"/>
    <mergeCell ref="AM3:AQ3"/>
    <mergeCell ref="AR3:AV3"/>
    <mergeCell ref="AW3:BA3"/>
    <mergeCell ref="BB3:BF3"/>
    <mergeCell ref="AN4:AP5"/>
    <mergeCell ref="AS4:AU5"/>
    <mergeCell ref="AX4:AZ5"/>
  </mergeCells>
  <conditionalFormatting sqref="H165:J165 V165:X165 BJ165:BK165 AA165:AC165 AK165:AM165 AP165:AR165 AU165:AW165 BE165:BG165 AZ165:BB165 AF165:AH165 Q165:S165 I7:I8 I14 I22 I29 R7:R8 R14 R22 W7:W8 W14 W22 AB7:AB8 AB14 AB22 AB29 AG7:AG8 AG14 AG22 AL7:AL8 AL14 AL22 AQ7:AQ8 AQ14 AQ22 AV7:AV8 AV14 AV22 BA7:BA8 BA14 BA22 BF7:BF8 BF14 BF22 BK7:BK8 BK14 BK22 I43 I55 I67:I68 I79 I86 I146:I147 I155 R43 R55 R67:R68 R79 R86 R146:R147 R155 W43 W55 W67:W68 W79 W86 W146:W147 W155 AB43 AB55 AB67:AB68 AB79 AB86 AB146:AB147 AB155 AG43 AG55 AG67:AG68 AG79 AG86 AG146:AG147 AG155 AL43 AL55 AL67:AL68 AL79 AL86 AL146:AL147 AL155 AQ43 AQ55 AQ67:AQ68 AQ79 AQ86 AQ146:AQ147 AQ155 AV43 AV55 AV67:AV68 AV79 AV86 AV146:AV147 AV155 BA43 BA55 BA67:BA68 BA79 BA86 BA146:BA147 BA155 BK155 BF43 BF55 BF67:BF68 BF79 BF86 BF146:BF147 BF155 BK43 BK55 BK67:BK68 BK79 BK86 BK130 BK146:BK147 R29 W29 AG29 AL29 AQ29 AV29 BA29 BF29 BK29 I137:I138 BA130 I130 R130 W130 AB130 AG130 AL130 AQ130 AV130 BF130 R137:R138 W137:W138 AB137:AB138 AG137:AG138 AL137:AL138 AQ137:AQ138 AV137:AV138 BA137:BA138 BF137:BF138 BK137:BK138">
    <cfRule type="cellIs" dxfId="885" priority="1113" stopIfTrue="1" operator="equal">
      <formula>"ต้องปรับปรุงเร่งด่วน"</formula>
    </cfRule>
    <cfRule type="cellIs" dxfId="884" priority="1114" stopIfTrue="1" operator="equal">
      <formula>"ต้องปรับปรุง"</formula>
    </cfRule>
    <cfRule type="cellIs" dxfId="883" priority="1115" stopIfTrue="1" operator="equal">
      <formula>"ต้องปรับปรุงเร่งด่วน"</formula>
    </cfRule>
    <cfRule type="cellIs" dxfId="882" priority="1116" stopIfTrue="1" operator="equal">
      <formula>"ต้องปรับปรุงเร่งด่วน"</formula>
    </cfRule>
  </conditionalFormatting>
  <pageMargins left="0.15748031496062992" right="0.15748031496062992" top="0.43307086614173229" bottom="0.43307086614173229" header="0.31496062992125984" footer="0.19685039370078741"/>
  <pageSetup paperSize="9" scale="48" orientation="landscape" r:id="rId1"/>
  <headerFooter>
    <oddFooter>&amp;Cแบบรายงาน IQA ปีการศึกษา 2557 ระดับคณะ&amp;R&amp;P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V50"/>
  <sheetViews>
    <sheetView zoomScale="90" zoomScaleNormal="90" workbookViewId="0">
      <selection activeCell="S13" sqref="S13"/>
    </sheetView>
  </sheetViews>
  <sheetFormatPr defaultColWidth="10" defaultRowHeight="23.25"/>
  <cols>
    <col min="1" max="1" width="28.375" style="74" customWidth="1"/>
    <col min="2" max="2" width="5.375" style="74" hidden="1" customWidth="1"/>
    <col min="3" max="3" width="4.875" style="74" customWidth="1"/>
    <col min="4" max="4" width="5.625" style="74" customWidth="1"/>
    <col min="5" max="5" width="4.875" style="74" customWidth="1"/>
    <col min="6" max="6" width="5" style="78" customWidth="1"/>
    <col min="7" max="7" width="5.625" style="77" customWidth="1"/>
    <col min="8" max="8" width="5.25" style="68" customWidth="1"/>
    <col min="9" max="9" width="5.375" style="68" customWidth="1"/>
    <col min="10" max="10" width="5.625" style="68" customWidth="1"/>
    <col min="11" max="11" width="5.25" style="68" customWidth="1"/>
    <col min="12" max="12" width="6.375" style="68" customWidth="1"/>
    <col min="13" max="14" width="5.625" style="68" customWidth="1"/>
    <col min="15" max="15" width="5.375" style="68" customWidth="1"/>
    <col min="16" max="16" width="5.25" style="68" customWidth="1"/>
    <col min="17" max="17" width="5.625" style="68" customWidth="1"/>
    <col min="18" max="18" width="5.375" style="68" customWidth="1"/>
    <col min="19" max="19" width="5.25" style="68" customWidth="1"/>
    <col min="20" max="20" width="5.375" style="68" customWidth="1"/>
    <col min="21" max="21" width="5.625" style="68" customWidth="1"/>
    <col min="22" max="22" width="6.5" style="68" customWidth="1"/>
    <col min="23" max="23" width="5" style="68" customWidth="1"/>
    <col min="24" max="24" width="5.25" style="68" customWidth="1"/>
    <col min="25" max="25" width="5.125" style="68" customWidth="1"/>
    <col min="26" max="26" width="5.25" style="68" customWidth="1"/>
    <col min="27" max="27" width="5.625" style="68" customWidth="1"/>
    <col min="28" max="57" width="6.75" style="68" customWidth="1"/>
    <col min="58" max="16384" width="10" style="68"/>
  </cols>
  <sheetData>
    <row r="1" spans="1:22" ht="27.75">
      <c r="A1" s="560" t="s">
        <v>392</v>
      </c>
      <c r="B1" s="560"/>
      <c r="C1" s="560"/>
      <c r="D1" s="560"/>
      <c r="E1" s="560"/>
      <c r="F1" s="560"/>
      <c r="G1" s="560"/>
    </row>
    <row r="2" spans="1:22" ht="24">
      <c r="A2" s="192"/>
      <c r="B2" s="181"/>
      <c r="C2" s="181"/>
      <c r="D2" s="181"/>
      <c r="E2" s="181"/>
      <c r="F2" s="181"/>
      <c r="G2" s="181"/>
    </row>
    <row r="3" spans="1:22" ht="27.75">
      <c r="A3" s="218" t="s">
        <v>247</v>
      </c>
      <c r="B3" s="181"/>
      <c r="C3" s="181"/>
      <c r="D3" s="181"/>
      <c r="E3" s="181"/>
      <c r="F3" s="181"/>
      <c r="G3" s="181"/>
    </row>
    <row r="4" spans="1:22" ht="26.25" customHeight="1">
      <c r="A4" s="1381" t="s">
        <v>0</v>
      </c>
      <c r="B4" s="1383" t="s">
        <v>2</v>
      </c>
      <c r="C4" s="1378" t="s">
        <v>6</v>
      </c>
      <c r="D4" s="1379"/>
      <c r="E4" s="1379"/>
      <c r="F4" s="1379"/>
      <c r="G4" s="1380"/>
      <c r="H4" s="1378" t="s">
        <v>80</v>
      </c>
      <c r="I4" s="1379"/>
      <c r="J4" s="1379"/>
      <c r="K4" s="1379"/>
      <c r="L4" s="1380"/>
      <c r="M4" s="1378" t="s">
        <v>7</v>
      </c>
      <c r="N4" s="1379"/>
      <c r="O4" s="1379"/>
      <c r="P4" s="1379"/>
      <c r="Q4" s="1380"/>
    </row>
    <row r="5" spans="1:22" ht="37.5">
      <c r="A5" s="1381"/>
      <c r="B5" s="1384"/>
      <c r="C5" s="548" t="s">
        <v>63</v>
      </c>
      <c r="D5" s="548" t="s">
        <v>64</v>
      </c>
      <c r="E5" s="548" t="s">
        <v>65</v>
      </c>
      <c r="F5" s="86" t="s">
        <v>66</v>
      </c>
      <c r="G5" s="227" t="s">
        <v>134</v>
      </c>
      <c r="H5" s="548" t="s">
        <v>63</v>
      </c>
      <c r="I5" s="548" t="s">
        <v>64</v>
      </c>
      <c r="J5" s="548" t="s">
        <v>65</v>
      </c>
      <c r="K5" s="86" t="s">
        <v>66</v>
      </c>
      <c r="L5" s="227" t="s">
        <v>134</v>
      </c>
      <c r="M5" s="548" t="s">
        <v>63</v>
      </c>
      <c r="N5" s="548" t="s">
        <v>64</v>
      </c>
      <c r="O5" s="548" t="s">
        <v>65</v>
      </c>
      <c r="P5" s="86" t="s">
        <v>66</v>
      </c>
      <c r="Q5" s="227" t="s">
        <v>134</v>
      </c>
    </row>
    <row r="6" spans="1:22" s="193" customFormat="1" ht="27.75">
      <c r="A6" s="200" t="s">
        <v>21</v>
      </c>
      <c r="B6" s="201">
        <v>6</v>
      </c>
      <c r="C6" s="550" t="e">
        <f>+'ส 1-1-เภสัช'!D12</f>
        <v>#DIV/0!</v>
      </c>
      <c r="D6" s="550">
        <f>+'ส 1-1-เภสัช'!E12</f>
        <v>0</v>
      </c>
      <c r="E6" s="550" t="e">
        <f>+'ส 1-1-เภสัช'!F12</f>
        <v>#DIV/0!</v>
      </c>
      <c r="F6" s="550" t="e">
        <f>+'ส 1-1-เภสัช'!G12</f>
        <v>#DIV/0!</v>
      </c>
      <c r="G6" s="551" t="e">
        <f>IF(F6&lt;1.51,"ต้องปรับปรุงเร่งด่วน",IF(F6&lt;2.51,"ต้องปรับปรุง",IF(F6&lt;3.51,"พอใช้",IF(F6&lt;4.51,"ดี",IF(F6&gt;=4.51,"ดีมาก")))))</f>
        <v>#DIV/0!</v>
      </c>
      <c r="H6" s="550" t="e">
        <f>+'ส1-แพทย์'!C6</f>
        <v>#DIV/0!</v>
      </c>
      <c r="I6" s="550">
        <f>+'ส1-แพทย์'!D6</f>
        <v>0</v>
      </c>
      <c r="J6" s="550" t="e">
        <f>+'ส1-แพทย์'!E6</f>
        <v>#DIV/0!</v>
      </c>
      <c r="K6" s="550" t="e">
        <f>+'ส1-แพทย์'!F6</f>
        <v>#DIV/0!</v>
      </c>
      <c r="L6" s="551" t="e">
        <f>IF(K6&lt;1.51,"ต้องปรับปรุงเร่งด่วน",IF(K6&lt;2.51,"ต้องปรับปรุง",IF(K6&lt;3.51,"พอใช้",IF(K6&lt;4.51,"ดี",IF(K6&gt;=4.51,"ดีมาก")))))</f>
        <v>#DIV/0!</v>
      </c>
      <c r="M6" s="550" t="e">
        <f>+'ส1-พยาบาล'!C6</f>
        <v>#DIV/0!</v>
      </c>
      <c r="N6" s="550">
        <f>+'ส1-พยาบาล'!D6</f>
        <v>0</v>
      </c>
      <c r="O6" s="550" t="e">
        <f>+'ส1-พยาบาล'!E6</f>
        <v>#DIV/0!</v>
      </c>
      <c r="P6" s="550" t="e">
        <f>+'ส1-พยาบาล'!F6</f>
        <v>#DIV/0!</v>
      </c>
      <c r="Q6" s="551" t="e">
        <f>IF(P6&lt;1.51,"ต้องปรับปรุงเร่งด่วน",IF(P6&lt;2.51,"ต้องปรับปรุง",IF(P6&lt;3.51,"พอใช้",IF(P6&lt;4.51,"ดี",IF(P6&gt;=4.51,"ดีมาก")))))</f>
        <v>#DIV/0!</v>
      </c>
    </row>
    <row r="7" spans="1:22" s="194" customFormat="1" ht="27.75">
      <c r="A7" s="209" t="s">
        <v>42</v>
      </c>
      <c r="B7" s="210">
        <v>3</v>
      </c>
      <c r="C7" s="552" t="e">
        <f>+'ส 1-1-เภสัช'!D17</f>
        <v>#DIV/0!</v>
      </c>
      <c r="D7" s="552">
        <f>+'ส 1-1-เภสัช'!E17</f>
        <v>0</v>
      </c>
      <c r="E7" s="552" t="e">
        <f>+'ส 1-1-เภสัช'!F17</f>
        <v>#DIV/0!</v>
      </c>
      <c r="F7" s="552" t="e">
        <f>+'ส 1-1-เภสัช'!G17</f>
        <v>#DIV/0!</v>
      </c>
      <c r="G7" s="553" t="e">
        <f>IF(F7&lt;1.51,"ต้องปรับปรุงเร่งด่วน",IF(F7&lt;2.51,"ต้องปรับปรุง",IF(F7&lt;3.51,"พอใช้",IF(F7&lt;4.51,"ดี",IF(F7&gt;=4.51,"ดีมาก")))))</f>
        <v>#DIV/0!</v>
      </c>
      <c r="H7" s="552">
        <f>+'ส1-แพทย์'!C7</f>
        <v>5</v>
      </c>
      <c r="I7" s="552">
        <f>+'ส1-แพทย์'!D7</f>
        <v>0</v>
      </c>
      <c r="J7" s="552">
        <f>+'ส1-แพทย์'!E7</f>
        <v>5</v>
      </c>
      <c r="K7" s="552">
        <f>+'ส1-แพทย์'!F7</f>
        <v>3.3333333333333335</v>
      </c>
      <c r="L7" s="553" t="str">
        <f>IF(K7&lt;1.51,"ต้องปรับปรุงเร่งด่วน",IF(K7&lt;2.51,"ต้องปรับปรุง",IF(K7&lt;3.51,"พอใช้",IF(K7&lt;4.51,"ดี",IF(K7&gt;=4.51,"ดีมาก")))))</f>
        <v>พอใช้</v>
      </c>
      <c r="M7" s="552" t="e">
        <f>+'ส1-พยาบาล'!C7</f>
        <v>#DIV/0!</v>
      </c>
      <c r="N7" s="552">
        <f>+'ส1-พยาบาล'!D7</f>
        <v>0</v>
      </c>
      <c r="O7" s="552" t="e">
        <f>+'ส1-พยาบาล'!E7</f>
        <v>#DIV/0!</v>
      </c>
      <c r="P7" s="552" t="e">
        <f>+'ส1-พยาบาล'!F7</f>
        <v>#DIV/0!</v>
      </c>
      <c r="Q7" s="553" t="e">
        <f>IF(P7&lt;1.51,"ต้องปรับปรุงเร่งด่วน",IF(P7&lt;2.51,"ต้องปรับปรุง",IF(P7&lt;3.51,"พอใช้",IF(P7&lt;4.51,"ดี",IF(P7&gt;=4.51,"ดีมาก")))))</f>
        <v>#DIV/0!</v>
      </c>
    </row>
    <row r="8" spans="1:22" s="194" customFormat="1" ht="27.75">
      <c r="A8" s="203" t="s">
        <v>49</v>
      </c>
      <c r="B8" s="204">
        <v>1</v>
      </c>
      <c r="C8" s="554">
        <v>0</v>
      </c>
      <c r="D8" s="554">
        <f>+'ส 1-1-เภสัช'!E20</f>
        <v>0</v>
      </c>
      <c r="E8" s="554">
        <v>0</v>
      </c>
      <c r="F8" s="554">
        <f>+'ส 1-1-เภสัช'!G20</f>
        <v>0</v>
      </c>
      <c r="G8" s="555" t="str">
        <f t="shared" ref="G8:G11" si="0">IF(F8&lt;1.51,"ต้องปรับปรุงเร่งด่วน",IF(F8&lt;2.51,"ต้องปรับปรุง",IF(F8&lt;3.51,"พอใช้",IF(F8&lt;4.51,"ดี",IF(F8&gt;=4.51,"ดีมาก")))))</f>
        <v>ต้องปรับปรุงเร่งด่วน</v>
      </c>
      <c r="H8" s="554">
        <f>+'ส1-แพทย์'!C8</f>
        <v>0</v>
      </c>
      <c r="I8" s="554">
        <f>+'ส1-แพทย์'!D8</f>
        <v>0</v>
      </c>
      <c r="J8" s="554">
        <f>+'ส1-แพทย์'!E8</f>
        <v>0</v>
      </c>
      <c r="K8" s="554">
        <f>+'ส1-แพทย์'!F8</f>
        <v>0</v>
      </c>
      <c r="L8" s="555" t="str">
        <f t="shared" ref="L8:L11" si="1">IF(K8&lt;1.51,"ต้องปรับปรุงเร่งด่วน",IF(K8&lt;2.51,"ต้องปรับปรุง",IF(K8&lt;3.51,"พอใช้",IF(K8&lt;4.51,"ดี",IF(K8&gt;=4.51,"ดีมาก")))))</f>
        <v>ต้องปรับปรุงเร่งด่วน</v>
      </c>
      <c r="M8" s="554">
        <f>+'ส1-พยาบาล'!C8</f>
        <v>0</v>
      </c>
      <c r="N8" s="554">
        <f>+'ส1-พยาบาล'!D8</f>
        <v>0</v>
      </c>
      <c r="O8" s="554">
        <f>+'ส1-พยาบาล'!E8</f>
        <v>0</v>
      </c>
      <c r="P8" s="554">
        <f>+'ส1-พยาบาล'!F8</f>
        <v>0</v>
      </c>
      <c r="Q8" s="555" t="str">
        <f t="shared" ref="Q8:Q11" si="2">IF(P8&lt;1.51,"ต้องปรับปรุงเร่งด่วน",IF(P8&lt;2.51,"ต้องปรับปรุง",IF(P8&lt;3.51,"พอใช้",IF(P8&lt;4.51,"ดี",IF(P8&gt;=4.51,"ดีมาก")))))</f>
        <v>ต้องปรับปรุงเร่งด่วน</v>
      </c>
    </row>
    <row r="9" spans="1:22" s="194" customFormat="1" ht="27.75">
      <c r="A9" s="203" t="s">
        <v>52</v>
      </c>
      <c r="B9" s="204">
        <v>1</v>
      </c>
      <c r="C9" s="554">
        <v>0</v>
      </c>
      <c r="D9" s="554">
        <f>+'ส 1-1-เภสัช'!E23</f>
        <v>0</v>
      </c>
      <c r="E9" s="554">
        <v>0</v>
      </c>
      <c r="F9" s="554">
        <f>+'ส 1-1-เภสัช'!G23</f>
        <v>0</v>
      </c>
      <c r="G9" s="555" t="str">
        <f t="shared" si="0"/>
        <v>ต้องปรับปรุงเร่งด่วน</v>
      </c>
      <c r="H9" s="554">
        <f>+'ส1-แพทย์'!C9</f>
        <v>0</v>
      </c>
      <c r="I9" s="554">
        <f>+'ส1-แพทย์'!D9</f>
        <v>0</v>
      </c>
      <c r="J9" s="554">
        <f>+'ส1-แพทย์'!E9</f>
        <v>0</v>
      </c>
      <c r="K9" s="554">
        <f>+'ส1-แพทย์'!F9</f>
        <v>0</v>
      </c>
      <c r="L9" s="555" t="str">
        <f t="shared" si="1"/>
        <v>ต้องปรับปรุงเร่งด่วน</v>
      </c>
      <c r="M9" s="554">
        <f>+'ส1-พยาบาล'!C9</f>
        <v>0</v>
      </c>
      <c r="N9" s="554">
        <f>+'ส1-พยาบาล'!D9</f>
        <v>0</v>
      </c>
      <c r="O9" s="554">
        <f>+'ส1-พยาบาล'!E9</f>
        <v>0</v>
      </c>
      <c r="P9" s="554">
        <f>+'ส1-พยาบาล'!F9</f>
        <v>0</v>
      </c>
      <c r="Q9" s="555" t="str">
        <f t="shared" si="2"/>
        <v>ต้องปรับปรุงเร่งด่วน</v>
      </c>
    </row>
    <row r="10" spans="1:22" s="194" customFormat="1" ht="27.75">
      <c r="A10" s="206" t="s">
        <v>55</v>
      </c>
      <c r="B10" s="207">
        <v>2</v>
      </c>
      <c r="C10" s="556">
        <v>0</v>
      </c>
      <c r="D10" s="556">
        <f>+'ส 1-1-เภสัช'!E27</f>
        <v>0</v>
      </c>
      <c r="E10" s="556">
        <v>0</v>
      </c>
      <c r="F10" s="556">
        <f>+'ส 1-1-เภสัช'!G27</f>
        <v>0</v>
      </c>
      <c r="G10" s="557" t="str">
        <f t="shared" si="0"/>
        <v>ต้องปรับปรุงเร่งด่วน</v>
      </c>
      <c r="H10" s="558">
        <f>+'ส1-แพทย์'!C10</f>
        <v>0</v>
      </c>
      <c r="I10" s="558">
        <f>+'ส1-แพทย์'!D10</f>
        <v>0</v>
      </c>
      <c r="J10" s="558">
        <f>+'ส1-แพทย์'!E10</f>
        <v>0</v>
      </c>
      <c r="K10" s="558">
        <f>+'ส1-แพทย์'!F10</f>
        <v>0</v>
      </c>
      <c r="L10" s="557" t="str">
        <f t="shared" si="1"/>
        <v>ต้องปรับปรุงเร่งด่วน</v>
      </c>
      <c r="M10" s="558">
        <f>+'ส1-พยาบาล'!C10</f>
        <v>0</v>
      </c>
      <c r="N10" s="558">
        <f>+'ส1-พยาบาล'!D10</f>
        <v>0</v>
      </c>
      <c r="O10" s="558">
        <f>+'ส1-พยาบาล'!E10</f>
        <v>0</v>
      </c>
      <c r="P10" s="558">
        <f>+'ส1-พยาบาล'!F10</f>
        <v>0</v>
      </c>
      <c r="Q10" s="557" t="str">
        <f t="shared" si="2"/>
        <v>ต้องปรับปรุงเร่งด่วน</v>
      </c>
    </row>
    <row r="11" spans="1:22" s="195" customFormat="1" ht="26.25">
      <c r="A11" s="94" t="s">
        <v>67</v>
      </c>
      <c r="B11" s="94">
        <v>13</v>
      </c>
      <c r="C11" s="199" t="e">
        <f>+'ส 1-1-เภสัช'!D28</f>
        <v>#DIV/0!</v>
      </c>
      <c r="D11" s="199">
        <f>+'ส 1-1-เภสัช'!E28</f>
        <v>0</v>
      </c>
      <c r="E11" s="199" t="e">
        <f>+'ส 1-1-เภสัช'!F28</f>
        <v>#DIV/0!</v>
      </c>
      <c r="F11" s="199" t="e">
        <f>+'ส 1-1-เภสัช'!G28</f>
        <v>#DIV/0!</v>
      </c>
      <c r="G11" s="559" t="e">
        <f t="shared" si="0"/>
        <v>#DIV/0!</v>
      </c>
      <c r="H11" s="199" t="e">
        <f>+'ส1-แพทย์'!C11</f>
        <v>#DIV/0!</v>
      </c>
      <c r="I11" s="199">
        <f>+'ส1-แพทย์'!D11</f>
        <v>0</v>
      </c>
      <c r="J11" s="199" t="e">
        <f>+'ส1-แพทย์'!E11</f>
        <v>#DIV/0!</v>
      </c>
      <c r="K11" s="199" t="e">
        <f>+'ส1-แพทย์'!F11</f>
        <v>#DIV/0!</v>
      </c>
      <c r="L11" s="559" t="e">
        <f t="shared" si="1"/>
        <v>#DIV/0!</v>
      </c>
      <c r="M11" s="199" t="e">
        <f>+'ส1-พยาบาล'!C11</f>
        <v>#DIV/0!</v>
      </c>
      <c r="N11" s="199">
        <f>+'ส1-พยาบาล'!D11</f>
        <v>0</v>
      </c>
      <c r="O11" s="199" t="e">
        <f>+'ส1-พยาบาล'!E11</f>
        <v>#DIV/0!</v>
      </c>
      <c r="P11" s="199" t="e">
        <f>+'ส1-พยาบาล'!F11</f>
        <v>#DIV/0!</v>
      </c>
      <c r="Q11" s="559" t="e">
        <f t="shared" si="2"/>
        <v>#DIV/0!</v>
      </c>
    </row>
    <row r="12" spans="1:22">
      <c r="A12" s="74" t="s">
        <v>245</v>
      </c>
      <c r="C12" s="75"/>
      <c r="D12" s="75"/>
      <c r="E12" s="75"/>
      <c r="F12" s="76"/>
      <c r="P12" s="245"/>
    </row>
    <row r="14" spans="1:22" ht="27.75">
      <c r="A14" s="218" t="s">
        <v>248</v>
      </c>
    </row>
    <row r="15" spans="1:22" ht="24" customHeight="1">
      <c r="A15" s="1381" t="s">
        <v>0</v>
      </c>
      <c r="B15" s="1383" t="s">
        <v>2</v>
      </c>
      <c r="C15" s="1378" t="s">
        <v>8</v>
      </c>
      <c r="D15" s="1379"/>
      <c r="E15" s="1379"/>
      <c r="F15" s="1379"/>
      <c r="G15" s="1380"/>
      <c r="H15" s="1378" t="s">
        <v>9</v>
      </c>
      <c r="I15" s="1379"/>
      <c r="J15" s="1379"/>
      <c r="K15" s="1379"/>
      <c r="L15" s="1380"/>
      <c r="M15" s="1378" t="s">
        <v>10</v>
      </c>
      <c r="N15" s="1379"/>
      <c r="O15" s="1379"/>
      <c r="P15" s="1379"/>
      <c r="Q15" s="1380"/>
      <c r="R15" s="1378" t="s">
        <v>246</v>
      </c>
      <c r="S15" s="1379"/>
      <c r="T15" s="1379"/>
      <c r="U15" s="1379"/>
      <c r="V15" s="1380"/>
    </row>
    <row r="16" spans="1:22" ht="37.5">
      <c r="A16" s="1381"/>
      <c r="B16" s="1384"/>
      <c r="C16" s="182" t="s">
        <v>63</v>
      </c>
      <c r="D16" s="182" t="s">
        <v>64</v>
      </c>
      <c r="E16" s="182" t="s">
        <v>65</v>
      </c>
      <c r="F16" s="86" t="s">
        <v>66</v>
      </c>
      <c r="G16" s="227" t="s">
        <v>134</v>
      </c>
      <c r="H16" s="182" t="s">
        <v>63</v>
      </c>
      <c r="I16" s="182" t="s">
        <v>64</v>
      </c>
      <c r="J16" s="182" t="s">
        <v>65</v>
      </c>
      <c r="K16" s="86" t="s">
        <v>66</v>
      </c>
      <c r="L16" s="227" t="s">
        <v>134</v>
      </c>
      <c r="M16" s="182" t="s">
        <v>63</v>
      </c>
      <c r="N16" s="182" t="s">
        <v>64</v>
      </c>
      <c r="O16" s="182" t="s">
        <v>65</v>
      </c>
      <c r="P16" s="86" t="s">
        <v>66</v>
      </c>
      <c r="Q16" s="227" t="s">
        <v>134</v>
      </c>
      <c r="R16" s="182" t="s">
        <v>63</v>
      </c>
      <c r="S16" s="182" t="s">
        <v>64</v>
      </c>
      <c r="T16" s="182" t="s">
        <v>65</v>
      </c>
      <c r="U16" s="86" t="s">
        <v>66</v>
      </c>
      <c r="V16" s="227" t="s">
        <v>134</v>
      </c>
    </row>
    <row r="17" spans="1:22" ht="24">
      <c r="A17" s="200" t="s">
        <v>21</v>
      </c>
      <c r="B17" s="201">
        <v>6</v>
      </c>
      <c r="C17" s="202" t="e">
        <f>+'ส1-วิทย์'!C6</f>
        <v>#DIV/0!</v>
      </c>
      <c r="D17" s="202">
        <f>+'ส1-วิทย์'!D6</f>
        <v>0</v>
      </c>
      <c r="E17" s="202" t="e">
        <f>+'ส1-วิทย์'!E6</f>
        <v>#DIV/0!</v>
      </c>
      <c r="F17" s="202" t="e">
        <f>+'ส1-วิทย์'!F6</f>
        <v>#DIV/0!</v>
      </c>
      <c r="G17" s="201" t="e">
        <f>IF(F17&lt;1.51,"ต้องปรับปรุงเร่งด่วน",IF(F17&lt;2.51,"ต้องปรับปรุง",IF(F17&lt;3.51,"พอใช้",IF(F17&lt;4.51,"ดี",IF(F17&gt;=4.51,"ดีมาก")))))</f>
        <v>#DIV/0!</v>
      </c>
      <c r="H17" s="202" t="e">
        <f>+'ส1-วิศวะ'!C6</f>
        <v>#DIV/0!</v>
      </c>
      <c r="I17" s="202">
        <f>+'ส1-วิศวะ'!D6</f>
        <v>0</v>
      </c>
      <c r="J17" s="202" t="e">
        <f>+'ส1-วิศวะ'!E6</f>
        <v>#DIV/0!</v>
      </c>
      <c r="K17" s="202" t="e">
        <f>+'ส1-วิศวะ'!F6</f>
        <v>#DIV/0!</v>
      </c>
      <c r="L17" s="201" t="e">
        <f>IF(K17&lt;1.51,"ต้องปรับปรุงเร่งด่วน",IF(K17&lt;2.51,"ต้องปรับปรุง",IF(K17&lt;3.51,"พอใช้",IF(K17&lt;4.51,"ดี",IF(K17&gt;=4.51,"ดีมาก")))))</f>
        <v>#DIV/0!</v>
      </c>
      <c r="M17" s="202" t="e">
        <f>+'ส1-เกษตร'!C6</f>
        <v>#DIV/0!</v>
      </c>
      <c r="N17" s="202">
        <f>+'ส1-เกษตร'!D6</f>
        <v>0</v>
      </c>
      <c r="O17" s="202" t="e">
        <f>+'ส1-เกษตร'!E6</f>
        <v>#DIV/0!</v>
      </c>
      <c r="P17" s="202" t="e">
        <f>+'ส1-เกษตร'!F6</f>
        <v>#DIV/0!</v>
      </c>
      <c r="Q17" s="201" t="e">
        <f>IF(P17&lt;1.51,"ต้องปรับปรุงเร่งด่วน",IF(P17&lt;2.51,"ต้องปรับปรุง",IF(P17&lt;3.51,"พอใช้",IF(P17&lt;4.51,"ดี",IF(P17&gt;=4.51,"ดีมาก")))))</f>
        <v>#DIV/0!</v>
      </c>
      <c r="R17" s="202" t="e">
        <f>+'ส1-ศ.ประยุกต์'!C6</f>
        <v>#DIV/0!</v>
      </c>
      <c r="S17" s="202">
        <f>+'ส1-ศ.ประยุกต์'!D6</f>
        <v>0</v>
      </c>
      <c r="T17" s="202" t="e">
        <f>+'ส1-ศ.ประยุกต์'!E6</f>
        <v>#DIV/0!</v>
      </c>
      <c r="U17" s="202" t="e">
        <f>+'ส1-ศ.ประยุกต์'!F6</f>
        <v>#DIV/0!</v>
      </c>
      <c r="V17" s="201" t="e">
        <f>IF(U17&lt;1.51,"ต้องปรับปรุงเร่งด่วน",IF(U17&lt;2.51,"ต้องปรับปรุง",IF(U17&lt;3.51,"พอใช้",IF(U17&lt;4.51,"ดี",IF(U17&gt;=4.51,"ดีมาก")))))</f>
        <v>#DIV/0!</v>
      </c>
    </row>
    <row r="18" spans="1:22" ht="24">
      <c r="A18" s="209" t="s">
        <v>42</v>
      </c>
      <c r="B18" s="210">
        <v>3</v>
      </c>
      <c r="C18" s="211" t="e">
        <f>+'ส1-วิทย์'!C7</f>
        <v>#DIV/0!</v>
      </c>
      <c r="D18" s="211">
        <f>+'ส1-วิทย์'!D7</f>
        <v>0</v>
      </c>
      <c r="E18" s="211" t="e">
        <f>+'ส1-วิทย์'!E7</f>
        <v>#DIV/0!</v>
      </c>
      <c r="F18" s="211" t="e">
        <f>+'ส1-วิทย์'!F7</f>
        <v>#DIV/0!</v>
      </c>
      <c r="G18" s="210" t="e">
        <f>IF(F18&lt;1.51,"ต้องปรับปรุงเร่งด่วน",IF(F18&lt;2.51,"ต้องปรับปรุง",IF(F18&lt;3.51,"พอใช้",IF(F18&lt;4.51,"ดี",IF(F18&gt;=4.51,"ดีมาก")))))</f>
        <v>#DIV/0!</v>
      </c>
      <c r="H18" s="211" t="e">
        <f>+'ส1-วิศวะ'!C7</f>
        <v>#DIV/0!</v>
      </c>
      <c r="I18" s="211">
        <f>+'ส1-วิศวะ'!D7</f>
        <v>5</v>
      </c>
      <c r="J18" s="211" t="e">
        <f>+'ส1-วิศวะ'!E7</f>
        <v>#DIV/0!</v>
      </c>
      <c r="K18" s="211" t="e">
        <f>+'ส1-วิศวะ'!F7</f>
        <v>#DIV/0!</v>
      </c>
      <c r="L18" s="210" t="e">
        <f>IF(K18&lt;1.51,"ต้องปรับปรุงเร่งด่วน",IF(K18&lt;2.51,"ต้องปรับปรุง",IF(K18&lt;3.51,"พอใช้",IF(K18&lt;4.51,"ดี",IF(K18&gt;=4.51,"ดีมาก")))))</f>
        <v>#DIV/0!</v>
      </c>
      <c r="M18" s="211" t="e">
        <f>+'ส1-เกษตร'!C7</f>
        <v>#DIV/0!</v>
      </c>
      <c r="N18" s="211">
        <f>+'ส1-เกษตร'!D7</f>
        <v>0</v>
      </c>
      <c r="O18" s="211" t="e">
        <f>+'ส1-เกษตร'!E7</f>
        <v>#DIV/0!</v>
      </c>
      <c r="P18" s="211" t="e">
        <f>+'ส1-เกษตร'!F7</f>
        <v>#DIV/0!</v>
      </c>
      <c r="Q18" s="210" t="e">
        <f>IF(P18&lt;1.51,"ต้องปรับปรุงเร่งด่วน",IF(P18&lt;2.51,"ต้องปรับปรุง",IF(P18&lt;3.51,"พอใช้",IF(P18&lt;4.51,"ดี",IF(P18&gt;=4.51,"ดีมาก")))))</f>
        <v>#DIV/0!</v>
      </c>
      <c r="R18" s="211" t="e">
        <f>+'ส1-ศ.ประยุกต์'!C7</f>
        <v>#DIV/0!</v>
      </c>
      <c r="S18" s="211">
        <f>+'ส1-ศ.ประยุกต์'!D7</f>
        <v>0</v>
      </c>
      <c r="T18" s="211" t="e">
        <f>+'ส1-ศ.ประยุกต์'!E7</f>
        <v>#DIV/0!</v>
      </c>
      <c r="U18" s="211" t="e">
        <f>+'ส1-ศ.ประยุกต์'!F7</f>
        <v>#DIV/0!</v>
      </c>
      <c r="V18" s="210" t="e">
        <f>IF(U18&lt;1.51,"ต้องปรับปรุงเร่งด่วน",IF(U18&lt;2.51,"ต้องปรับปรุง",IF(U18&lt;3.51,"พอใช้",IF(U18&lt;4.51,"ดี",IF(U18&gt;=4.51,"ดีมาก")))))</f>
        <v>#DIV/0!</v>
      </c>
    </row>
    <row r="19" spans="1:22" ht="24">
      <c r="A19" s="203" t="s">
        <v>49</v>
      </c>
      <c r="B19" s="204">
        <v>1</v>
      </c>
      <c r="C19" s="205">
        <f>+'ส1-วิทย์'!C8</f>
        <v>0</v>
      </c>
      <c r="D19" s="205">
        <f>+'ส1-วิทย์'!D8</f>
        <v>0</v>
      </c>
      <c r="E19" s="205">
        <f>+'ส1-วิทย์'!E8</f>
        <v>0</v>
      </c>
      <c r="F19" s="205">
        <f>+'ส1-วิทย์'!F8</f>
        <v>0</v>
      </c>
      <c r="G19" s="204" t="str">
        <f t="shared" ref="G19:G22" si="3">IF(F19&lt;1.51,"ต้องปรับปรุงเร่งด่วน",IF(F19&lt;2.51,"ต้องปรับปรุง",IF(F19&lt;3.51,"พอใช้",IF(F19&lt;4.51,"ดี",IF(F19&gt;=4.51,"ดีมาก")))))</f>
        <v>ต้องปรับปรุงเร่งด่วน</v>
      </c>
      <c r="H19" s="205">
        <f>+'ส1-วิศวะ'!C8</f>
        <v>0</v>
      </c>
      <c r="I19" s="205">
        <f>+'ส1-วิศวะ'!D8</f>
        <v>4</v>
      </c>
      <c r="J19" s="205">
        <f>+'ส1-วิศวะ'!E8</f>
        <v>0</v>
      </c>
      <c r="K19" s="205">
        <f>+'ส1-วิศวะ'!F8</f>
        <v>4</v>
      </c>
      <c r="L19" s="204" t="str">
        <f t="shared" ref="L19:L22" si="4">IF(K19&lt;1.51,"ต้องปรับปรุงเร่งด่วน",IF(K19&lt;2.51,"ต้องปรับปรุง",IF(K19&lt;3.51,"พอใช้",IF(K19&lt;4.51,"ดี",IF(K19&gt;=4.51,"ดีมาก")))))</f>
        <v>ดี</v>
      </c>
      <c r="M19" s="205">
        <f>+'ส1-เกษตร'!C8</f>
        <v>0</v>
      </c>
      <c r="N19" s="205">
        <f>+'ส1-เกษตร'!D8</f>
        <v>0</v>
      </c>
      <c r="O19" s="205">
        <f>+'ส1-เกษตร'!E8</f>
        <v>0</v>
      </c>
      <c r="P19" s="205">
        <f>+'ส1-เกษตร'!F8</f>
        <v>0</v>
      </c>
      <c r="Q19" s="204" t="str">
        <f t="shared" ref="Q19:Q22" si="5">IF(P19&lt;1.51,"ต้องปรับปรุงเร่งด่วน",IF(P19&lt;2.51,"ต้องปรับปรุง",IF(P19&lt;3.51,"พอใช้",IF(P19&lt;4.51,"ดี",IF(P19&gt;=4.51,"ดีมาก")))))</f>
        <v>ต้องปรับปรุงเร่งด่วน</v>
      </c>
      <c r="R19" s="205">
        <f>+'ส1-ศ.ประยุกต์'!C8</f>
        <v>0</v>
      </c>
      <c r="S19" s="205">
        <f>+'ส1-ศ.ประยุกต์'!D8</f>
        <v>0</v>
      </c>
      <c r="T19" s="205">
        <f>+'ส1-ศ.ประยุกต์'!E8</f>
        <v>0</v>
      </c>
      <c r="U19" s="205">
        <f>+'ส1-ศ.ประยุกต์'!F8</f>
        <v>0</v>
      </c>
      <c r="V19" s="204" t="str">
        <f t="shared" ref="V19:V22" si="6">IF(U19&lt;1.51,"ต้องปรับปรุงเร่งด่วน",IF(U19&lt;2.51,"ต้องปรับปรุง",IF(U19&lt;3.51,"พอใช้",IF(U19&lt;4.51,"ดี",IF(U19&gt;=4.51,"ดีมาก")))))</f>
        <v>ต้องปรับปรุงเร่งด่วน</v>
      </c>
    </row>
    <row r="20" spans="1:22" ht="24">
      <c r="A20" s="203" t="s">
        <v>52</v>
      </c>
      <c r="B20" s="204">
        <v>1</v>
      </c>
      <c r="C20" s="205">
        <f>+'ส1-วิทย์'!C9</f>
        <v>0</v>
      </c>
      <c r="D20" s="205">
        <f>+'ส1-วิทย์'!D9</f>
        <v>0</v>
      </c>
      <c r="E20" s="205">
        <f>+'ส1-วิทย์'!E9</f>
        <v>0</v>
      </c>
      <c r="F20" s="205">
        <f>+'ส1-วิทย์'!F9</f>
        <v>0</v>
      </c>
      <c r="G20" s="204" t="str">
        <f t="shared" si="3"/>
        <v>ต้องปรับปรุงเร่งด่วน</v>
      </c>
      <c r="H20" s="205">
        <f>+'ส1-วิศวะ'!C9</f>
        <v>0</v>
      </c>
      <c r="I20" s="205">
        <f>+'ส1-วิศวะ'!D9</f>
        <v>0</v>
      </c>
      <c r="J20" s="205">
        <f>+'ส1-วิศวะ'!E9</f>
        <v>0</v>
      </c>
      <c r="K20" s="205">
        <f>+'ส1-วิศวะ'!F9</f>
        <v>0</v>
      </c>
      <c r="L20" s="204" t="str">
        <f t="shared" si="4"/>
        <v>ต้องปรับปรุงเร่งด่วน</v>
      </c>
      <c r="M20" s="205">
        <f>+'ส1-เกษตร'!C9</f>
        <v>0</v>
      </c>
      <c r="N20" s="205">
        <f>+'ส1-เกษตร'!D9</f>
        <v>0</v>
      </c>
      <c r="O20" s="205">
        <f>+'ส1-เกษตร'!E9</f>
        <v>0</v>
      </c>
      <c r="P20" s="205">
        <f>+'ส1-เกษตร'!F9</f>
        <v>0</v>
      </c>
      <c r="Q20" s="204" t="str">
        <f t="shared" si="5"/>
        <v>ต้องปรับปรุงเร่งด่วน</v>
      </c>
      <c r="R20" s="205">
        <f>+'ส1-ศ.ประยุกต์'!C9</f>
        <v>0</v>
      </c>
      <c r="S20" s="205">
        <f>+'ส1-ศ.ประยุกต์'!D9</f>
        <v>0</v>
      </c>
      <c r="T20" s="205">
        <f>+'ส1-ศ.ประยุกต์'!E9</f>
        <v>0</v>
      </c>
      <c r="U20" s="205">
        <f>+'ส1-ศ.ประยุกต์'!F9</f>
        <v>0</v>
      </c>
      <c r="V20" s="204" t="str">
        <f t="shared" si="6"/>
        <v>ต้องปรับปรุงเร่งด่วน</v>
      </c>
    </row>
    <row r="21" spans="1:22" ht="24">
      <c r="A21" s="206" t="s">
        <v>55</v>
      </c>
      <c r="B21" s="207">
        <v>2</v>
      </c>
      <c r="C21" s="208">
        <f>+'ส1-วิทย์'!C10</f>
        <v>0</v>
      </c>
      <c r="D21" s="208">
        <f>+'ส1-วิทย์'!D10</f>
        <v>0</v>
      </c>
      <c r="E21" s="208">
        <f>+'ส1-วิทย์'!E10</f>
        <v>0</v>
      </c>
      <c r="F21" s="208">
        <f>+'ส1-วิทย์'!F10</f>
        <v>0</v>
      </c>
      <c r="G21" s="207" t="str">
        <f t="shared" si="3"/>
        <v>ต้องปรับปรุงเร่งด่วน</v>
      </c>
      <c r="H21" s="208">
        <f>+'ส1-วิศวะ'!C10</f>
        <v>0</v>
      </c>
      <c r="I21" s="208">
        <f>+'ส1-วิศวะ'!D10</f>
        <v>0</v>
      </c>
      <c r="J21" s="208">
        <f>+'ส1-วิศวะ'!E10</f>
        <v>0</v>
      </c>
      <c r="K21" s="208">
        <f>+'ส1-วิศวะ'!F10</f>
        <v>0</v>
      </c>
      <c r="L21" s="207" t="str">
        <f t="shared" si="4"/>
        <v>ต้องปรับปรุงเร่งด่วน</v>
      </c>
      <c r="M21" s="208">
        <f>+'ส1-เกษตร'!C10</f>
        <v>0</v>
      </c>
      <c r="N21" s="208">
        <f>+'ส1-เกษตร'!D10</f>
        <v>0</v>
      </c>
      <c r="O21" s="208">
        <f>+'ส1-เกษตร'!E10</f>
        <v>0</v>
      </c>
      <c r="P21" s="208">
        <f>+'ส1-เกษตร'!F10</f>
        <v>0</v>
      </c>
      <c r="Q21" s="207" t="str">
        <f t="shared" si="5"/>
        <v>ต้องปรับปรุงเร่งด่วน</v>
      </c>
      <c r="R21" s="208">
        <f>+'ส1-ศ.ประยุกต์'!C10</f>
        <v>0</v>
      </c>
      <c r="S21" s="208">
        <f>+'ส1-ศ.ประยุกต์'!D10</f>
        <v>0</v>
      </c>
      <c r="T21" s="208">
        <f>+'ส1-ศ.ประยุกต์'!E10</f>
        <v>0</v>
      </c>
      <c r="U21" s="208">
        <f>+'ส1-ศ.ประยุกต์'!F10</f>
        <v>0</v>
      </c>
      <c r="V21" s="207" t="str">
        <f t="shared" si="6"/>
        <v>ต้องปรับปรุงเร่งด่วน</v>
      </c>
    </row>
    <row r="22" spans="1:22" ht="26.25">
      <c r="A22" s="94" t="s">
        <v>67</v>
      </c>
      <c r="B22" s="94">
        <v>13</v>
      </c>
      <c r="C22" s="198" t="e">
        <f>+'ส1-วิทย์'!C11</f>
        <v>#DIV/0!</v>
      </c>
      <c r="D22" s="198">
        <f>+'ส1-วิทย์'!D11</f>
        <v>0</v>
      </c>
      <c r="E22" s="198" t="e">
        <f>+'ส1-วิทย์'!E11</f>
        <v>#DIV/0!</v>
      </c>
      <c r="F22" s="196" t="e">
        <f>+'ส1-วิทย์'!F11</f>
        <v>#DIV/0!</v>
      </c>
      <c r="G22" s="197" t="e">
        <f t="shared" si="3"/>
        <v>#DIV/0!</v>
      </c>
      <c r="H22" s="198" t="e">
        <f>+'ส1-วิศวะ'!C11</f>
        <v>#DIV/0!</v>
      </c>
      <c r="I22" s="198">
        <f>+'ส1-วิศวะ'!D11</f>
        <v>1.2857142857142858</v>
      </c>
      <c r="J22" s="198" t="e">
        <f>+'ส1-วิศวะ'!E11</f>
        <v>#DIV/0!</v>
      </c>
      <c r="K22" s="196" t="e">
        <f>+'ส1-วิศวะ'!F11</f>
        <v>#DIV/0!</v>
      </c>
      <c r="L22" s="197" t="e">
        <f t="shared" si="4"/>
        <v>#DIV/0!</v>
      </c>
      <c r="M22" s="198" t="e">
        <f>+'ส1-เกษตร'!C11</f>
        <v>#DIV/0!</v>
      </c>
      <c r="N22" s="198">
        <f>+'ส1-เกษตร'!D11</f>
        <v>0</v>
      </c>
      <c r="O22" s="198" t="e">
        <f>+'ส1-เกษตร'!E11</f>
        <v>#DIV/0!</v>
      </c>
      <c r="P22" s="196" t="e">
        <f>+'ส1-เกษตร'!F11</f>
        <v>#DIV/0!</v>
      </c>
      <c r="Q22" s="197" t="e">
        <f t="shared" si="5"/>
        <v>#DIV/0!</v>
      </c>
      <c r="R22" s="198" t="e">
        <f>+'ส1-ศ.ประยุกต์'!C11</f>
        <v>#DIV/0!</v>
      </c>
      <c r="S22" s="198">
        <f>+'ส1-ศ.ประยุกต์'!D11</f>
        <v>0</v>
      </c>
      <c r="T22" s="198" t="e">
        <f>+'ส1-ศ.ประยุกต์'!E11</f>
        <v>#DIV/0!</v>
      </c>
      <c r="U22" s="196" t="e">
        <f>+'ส1-ศ.ประยุกต์'!F11</f>
        <v>#DIV/0!</v>
      </c>
      <c r="V22" s="228" t="e">
        <f t="shared" si="6"/>
        <v>#DIV/0!</v>
      </c>
    </row>
    <row r="23" spans="1:22">
      <c r="A23" s="74" t="s">
        <v>245</v>
      </c>
    </row>
    <row r="26" spans="1:22" ht="27.75">
      <c r="A26" s="218" t="s">
        <v>249</v>
      </c>
    </row>
    <row r="27" spans="1:22" ht="24" customHeight="1">
      <c r="A27" s="1381" t="s">
        <v>0</v>
      </c>
      <c r="B27" s="1383" t="s">
        <v>2</v>
      </c>
      <c r="C27" s="1378" t="s">
        <v>12</v>
      </c>
      <c r="D27" s="1379"/>
      <c r="E27" s="1379"/>
      <c r="F27" s="1379"/>
      <c r="G27" s="1380"/>
      <c r="H27" s="1378" t="s">
        <v>13</v>
      </c>
      <c r="I27" s="1379"/>
      <c r="J27" s="1379"/>
      <c r="K27" s="1379"/>
      <c r="L27" s="1380"/>
      <c r="M27" s="1378" t="s">
        <v>14</v>
      </c>
      <c r="N27" s="1379"/>
      <c r="O27" s="1379"/>
      <c r="P27" s="1379"/>
      <c r="Q27" s="1380"/>
      <c r="R27" s="1378" t="s">
        <v>81</v>
      </c>
      <c r="S27" s="1379"/>
      <c r="T27" s="1379"/>
      <c r="U27" s="1379"/>
      <c r="V27" s="1380"/>
    </row>
    <row r="28" spans="1:22" ht="37.5">
      <c r="A28" s="1381"/>
      <c r="B28" s="1384"/>
      <c r="C28" s="182" t="s">
        <v>63</v>
      </c>
      <c r="D28" s="182" t="s">
        <v>64</v>
      </c>
      <c r="E28" s="182" t="s">
        <v>65</v>
      </c>
      <c r="F28" s="86" t="s">
        <v>66</v>
      </c>
      <c r="G28" s="227" t="s">
        <v>134</v>
      </c>
      <c r="H28" s="182" t="s">
        <v>63</v>
      </c>
      <c r="I28" s="182" t="s">
        <v>64</v>
      </c>
      <c r="J28" s="182" t="s">
        <v>65</v>
      </c>
      <c r="K28" s="86" t="s">
        <v>66</v>
      </c>
      <c r="L28" s="227" t="s">
        <v>134</v>
      </c>
      <c r="M28" s="182" t="s">
        <v>63</v>
      </c>
      <c r="N28" s="182" t="s">
        <v>64</v>
      </c>
      <c r="O28" s="182" t="s">
        <v>65</v>
      </c>
      <c r="P28" s="86" t="s">
        <v>66</v>
      </c>
      <c r="Q28" s="227" t="s">
        <v>134</v>
      </c>
      <c r="R28" s="182" t="s">
        <v>63</v>
      </c>
      <c r="S28" s="182" t="s">
        <v>64</v>
      </c>
      <c r="T28" s="182" t="s">
        <v>65</v>
      </c>
      <c r="U28" s="86" t="s">
        <v>66</v>
      </c>
      <c r="V28" s="227" t="s">
        <v>134</v>
      </c>
    </row>
    <row r="29" spans="1:22" ht="24">
      <c r="A29" s="200" t="s">
        <v>21</v>
      </c>
      <c r="B29" s="201">
        <v>6</v>
      </c>
      <c r="C29" s="202" t="e">
        <f>+'ส1-ศิลป'!C6</f>
        <v>#DIV/0!</v>
      </c>
      <c r="D29" s="202">
        <f>+'ส1-ศิลป'!D6</f>
        <v>0</v>
      </c>
      <c r="E29" s="202" t="e">
        <f>+'ส1-ศิลป'!E6</f>
        <v>#DIV/0!</v>
      </c>
      <c r="F29" s="202" t="e">
        <f>+'ส1-ศิลป'!F6</f>
        <v>#DIV/0!</v>
      </c>
      <c r="G29" s="201" t="e">
        <f>IF(F29&lt;1.51,"ต้องปรับปรุงเร่งด่วน",IF(F29&lt;2.51,"ต้องปรับปรุง",IF(F29&lt;3.51,"พอใช้",IF(F29&lt;4.51,"ดี",IF(F29&gt;=4.51,"ดีมาก")))))</f>
        <v>#DIV/0!</v>
      </c>
      <c r="H29" s="202" t="e">
        <f>+'ส1-บริหาร'!C6</f>
        <v>#DIV/0!</v>
      </c>
      <c r="I29" s="202">
        <f>+'ส1-บริหาร'!D6</f>
        <v>0</v>
      </c>
      <c r="J29" s="202" t="e">
        <f>+'ส1-บริหาร'!E6</f>
        <v>#DIV/0!</v>
      </c>
      <c r="K29" s="202" t="e">
        <f>+'ส1-บริหาร'!F6</f>
        <v>#DIV/0!</v>
      </c>
      <c r="L29" s="201" t="e">
        <f>IF(K29&lt;1.51,"ต้องปรับปรุงเร่งด่วน",IF(K29&lt;2.51,"ต้องปรับปรุง",IF(K29&lt;3.51,"พอใช้",IF(K29&lt;4.51,"ดี",IF(K29&gt;=4.51,"ดีมาก")))))</f>
        <v>#DIV/0!</v>
      </c>
      <c r="M29" s="202" t="e">
        <f>+'ส1-นิติ'!C6</f>
        <v>#DIV/0!</v>
      </c>
      <c r="N29" s="202">
        <f>+'ส1-นิติ'!D6</f>
        <v>0</v>
      </c>
      <c r="O29" s="202" t="e">
        <f>+'ส1-นิติ'!E6</f>
        <v>#DIV/0!</v>
      </c>
      <c r="P29" s="202" t="e">
        <f>+'ส1-นิติ'!F6</f>
        <v>#DIV/0!</v>
      </c>
      <c r="Q29" s="201" t="e">
        <f>IF(P29&lt;1.51,"ต้องปรับปรุงเร่งด่วน",IF(P29&lt;2.51,"ต้องปรับปรุง",IF(P29&lt;3.51,"พอใช้",IF(P29&lt;4.51,"ดี",IF(P29&gt;=4.51,"ดีมาก")))))</f>
        <v>#DIV/0!</v>
      </c>
      <c r="R29" s="202" t="e">
        <f>+'ส1-รัฐ'!C6</f>
        <v>#DIV/0!</v>
      </c>
      <c r="S29" s="202">
        <f>+'ส1-รัฐ'!D6</f>
        <v>0</v>
      </c>
      <c r="T29" s="202" t="e">
        <f>+'ส1-รัฐ'!E6</f>
        <v>#DIV/0!</v>
      </c>
      <c r="U29" s="202" t="e">
        <f>+'ส1-รัฐ'!F6</f>
        <v>#DIV/0!</v>
      </c>
      <c r="V29" s="201" t="e">
        <f>IF(U29&lt;1.51,"ต้องปรับปรุงเร่งด่วน",IF(U29&lt;2.51,"ต้องปรับปรุง",IF(U29&lt;3.51,"พอใช้",IF(U29&lt;4.51,"ดี",IF(U29&gt;=4.51,"ดีมาก")))))</f>
        <v>#DIV/0!</v>
      </c>
    </row>
    <row r="30" spans="1:22" ht="24">
      <c r="A30" s="209" t="s">
        <v>42</v>
      </c>
      <c r="B30" s="210">
        <v>3</v>
      </c>
      <c r="C30" s="211" t="e">
        <f>+'ส1-ศิลป'!C7</f>
        <v>#DIV/0!</v>
      </c>
      <c r="D30" s="211">
        <f>+'ส1-ศิลป'!D7</f>
        <v>0</v>
      </c>
      <c r="E30" s="211" t="e">
        <f>+'ส1-ศิลป'!E7</f>
        <v>#DIV/0!</v>
      </c>
      <c r="F30" s="211" t="e">
        <f>+'ส1-ศิลป'!F7</f>
        <v>#DIV/0!</v>
      </c>
      <c r="G30" s="210" t="e">
        <f>IF(F30&lt;1.51,"ต้องปรับปรุงเร่งด่วน",IF(F30&lt;2.51,"ต้องปรับปรุง",IF(F30&lt;3.51,"พอใช้",IF(F30&lt;4.51,"ดี",IF(F30&gt;=4.51,"ดีมาก")))))</f>
        <v>#DIV/0!</v>
      </c>
      <c r="H30" s="211" t="e">
        <f>+'ส1-บริหาร'!C7</f>
        <v>#DIV/0!</v>
      </c>
      <c r="I30" s="211">
        <f>+'ส1-บริหาร'!D7</f>
        <v>0</v>
      </c>
      <c r="J30" s="211" t="e">
        <f>+'ส1-บริหาร'!E7</f>
        <v>#DIV/0!</v>
      </c>
      <c r="K30" s="211" t="e">
        <f>+'ส1-บริหาร'!F7</f>
        <v>#DIV/0!</v>
      </c>
      <c r="L30" s="210" t="e">
        <f>IF(K30&lt;1.51,"ต้องปรับปรุงเร่งด่วน",IF(K30&lt;2.51,"ต้องปรับปรุง",IF(K30&lt;3.51,"พอใช้",IF(K30&lt;4.51,"ดี",IF(K30&gt;=4.51,"ดีมาก")))))</f>
        <v>#DIV/0!</v>
      </c>
      <c r="M30" s="211" t="e">
        <f>+'ส1-นิติ'!C7</f>
        <v>#DIV/0!</v>
      </c>
      <c r="N30" s="211">
        <f>+'ส1-นิติ'!D7</f>
        <v>0</v>
      </c>
      <c r="O30" s="211" t="e">
        <f>+'ส1-นิติ'!E7</f>
        <v>#DIV/0!</v>
      </c>
      <c r="P30" s="211" t="e">
        <f>+'ส1-นิติ'!F7</f>
        <v>#DIV/0!</v>
      </c>
      <c r="Q30" s="210" t="e">
        <f>IF(P30&lt;1.51,"ต้องปรับปรุงเร่งด่วน",IF(P30&lt;2.51,"ต้องปรับปรุง",IF(P30&lt;3.51,"พอใช้",IF(P30&lt;4.51,"ดี",IF(P30&gt;=4.51,"ดีมาก")))))</f>
        <v>#DIV/0!</v>
      </c>
      <c r="R30" s="211" t="e">
        <f>+'ส1-รัฐ'!C7</f>
        <v>#DIV/0!</v>
      </c>
      <c r="S30" s="211">
        <f>+'ส1-รัฐ'!D7</f>
        <v>0</v>
      </c>
      <c r="T30" s="211" t="e">
        <f>+'ส1-รัฐ'!E7</f>
        <v>#DIV/0!</v>
      </c>
      <c r="U30" s="211" t="e">
        <f>+'ส1-รัฐ'!F7</f>
        <v>#DIV/0!</v>
      </c>
      <c r="V30" s="210" t="e">
        <f>IF(U30&lt;1.51,"ต้องปรับปรุงเร่งด่วน",IF(U30&lt;2.51,"ต้องปรับปรุง",IF(U30&lt;3.51,"พอใช้",IF(U30&lt;4.51,"ดี",IF(U30&gt;=4.51,"ดีมาก")))))</f>
        <v>#DIV/0!</v>
      </c>
    </row>
    <row r="31" spans="1:22" ht="24">
      <c r="A31" s="203" t="s">
        <v>49</v>
      </c>
      <c r="B31" s="204">
        <v>1</v>
      </c>
      <c r="C31" s="205">
        <f>+'ส1-ศิลป'!C8</f>
        <v>0</v>
      </c>
      <c r="D31" s="205">
        <f>+'ส1-ศิลป'!D8</f>
        <v>0</v>
      </c>
      <c r="E31" s="205">
        <f>+'ส1-ศิลป'!E8</f>
        <v>0</v>
      </c>
      <c r="F31" s="205">
        <f>+'ส1-ศิลป'!F8</f>
        <v>0</v>
      </c>
      <c r="G31" s="204" t="str">
        <f t="shared" ref="G31:G34" si="7">IF(F31&lt;1.51,"ต้องปรับปรุงเร่งด่วน",IF(F31&lt;2.51,"ต้องปรับปรุง",IF(F31&lt;3.51,"พอใช้",IF(F31&lt;4.51,"ดี",IF(F31&gt;=4.51,"ดีมาก")))))</f>
        <v>ต้องปรับปรุงเร่งด่วน</v>
      </c>
      <c r="H31" s="205">
        <f>+'ส1-บริหาร'!C8</f>
        <v>0</v>
      </c>
      <c r="I31" s="205">
        <f>+'ส1-บริหาร'!D8</f>
        <v>0</v>
      </c>
      <c r="J31" s="205">
        <f>+'ส1-บริหาร'!E8</f>
        <v>0</v>
      </c>
      <c r="K31" s="205">
        <f>+'ส1-บริหาร'!F8</f>
        <v>0</v>
      </c>
      <c r="L31" s="204" t="str">
        <f t="shared" ref="L31:L34" si="8">IF(K31&lt;1.51,"ต้องปรับปรุงเร่งด่วน",IF(K31&lt;2.51,"ต้องปรับปรุง",IF(K31&lt;3.51,"พอใช้",IF(K31&lt;4.51,"ดี",IF(K31&gt;=4.51,"ดีมาก")))))</f>
        <v>ต้องปรับปรุงเร่งด่วน</v>
      </c>
      <c r="M31" s="205">
        <f>+'ส1-นิติ'!C8</f>
        <v>0</v>
      </c>
      <c r="N31" s="205">
        <f>+'ส1-นิติ'!D8</f>
        <v>0</v>
      </c>
      <c r="O31" s="205">
        <f>+'ส1-นิติ'!E8</f>
        <v>0</v>
      </c>
      <c r="P31" s="205">
        <f>+'ส1-นิติ'!F8</f>
        <v>0</v>
      </c>
      <c r="Q31" s="204" t="str">
        <f t="shared" ref="Q31:Q34" si="9">IF(P31&lt;1.51,"ต้องปรับปรุงเร่งด่วน",IF(P31&lt;2.51,"ต้องปรับปรุง",IF(P31&lt;3.51,"พอใช้",IF(P31&lt;4.51,"ดี",IF(P31&gt;=4.51,"ดีมาก")))))</f>
        <v>ต้องปรับปรุงเร่งด่วน</v>
      </c>
      <c r="R31" s="205">
        <f>+'ส1-รัฐ'!C8</f>
        <v>0</v>
      </c>
      <c r="S31" s="205">
        <f>+'ส1-รัฐ'!D8</f>
        <v>0</v>
      </c>
      <c r="T31" s="205">
        <f>+'ส1-รัฐ'!E8</f>
        <v>0</v>
      </c>
      <c r="U31" s="205">
        <f>+'ส1-รัฐ'!F8</f>
        <v>0</v>
      </c>
      <c r="V31" s="204" t="str">
        <f t="shared" ref="V31:V34" si="10">IF(U31&lt;1.51,"ต้องปรับปรุงเร่งด่วน",IF(U31&lt;2.51,"ต้องปรับปรุง",IF(U31&lt;3.51,"พอใช้",IF(U31&lt;4.51,"ดี",IF(U31&gt;=4.51,"ดีมาก")))))</f>
        <v>ต้องปรับปรุงเร่งด่วน</v>
      </c>
    </row>
    <row r="32" spans="1:22" ht="24">
      <c r="A32" s="203" t="s">
        <v>52</v>
      </c>
      <c r="B32" s="204">
        <v>1</v>
      </c>
      <c r="C32" s="205">
        <f>+'ส1-ศิลป'!C9</f>
        <v>0</v>
      </c>
      <c r="D32" s="205">
        <f>+'ส1-ศิลป'!D9</f>
        <v>0</v>
      </c>
      <c r="E32" s="205">
        <f>+'ส1-ศิลป'!E9</f>
        <v>0</v>
      </c>
      <c r="F32" s="205">
        <f>+'ส1-ศิลป'!F9</f>
        <v>0</v>
      </c>
      <c r="G32" s="204" t="str">
        <f t="shared" si="7"/>
        <v>ต้องปรับปรุงเร่งด่วน</v>
      </c>
      <c r="H32" s="205">
        <f>+'ส1-บริหาร'!C9</f>
        <v>0</v>
      </c>
      <c r="I32" s="205">
        <f>+'ส1-บริหาร'!D9</f>
        <v>0</v>
      </c>
      <c r="J32" s="205">
        <f>+'ส1-บริหาร'!E9</f>
        <v>0</v>
      </c>
      <c r="K32" s="205">
        <f>+'ส1-บริหาร'!F9</f>
        <v>0</v>
      </c>
      <c r="L32" s="204" t="str">
        <f t="shared" si="8"/>
        <v>ต้องปรับปรุงเร่งด่วน</v>
      </c>
      <c r="M32" s="205">
        <f>+'ส1-นิติ'!C9</f>
        <v>0</v>
      </c>
      <c r="N32" s="205">
        <f>+'ส1-นิติ'!D9</f>
        <v>0</v>
      </c>
      <c r="O32" s="205">
        <f>+'ส1-นิติ'!E9</f>
        <v>0</v>
      </c>
      <c r="P32" s="205">
        <f>+'ส1-นิติ'!F9</f>
        <v>0</v>
      </c>
      <c r="Q32" s="204" t="str">
        <f t="shared" si="9"/>
        <v>ต้องปรับปรุงเร่งด่วน</v>
      </c>
      <c r="R32" s="205">
        <f>+'ส1-รัฐ'!C9</f>
        <v>0</v>
      </c>
      <c r="S32" s="205">
        <f>+'ส1-รัฐ'!D9</f>
        <v>0</v>
      </c>
      <c r="T32" s="205">
        <f>+'ส1-รัฐ'!E9</f>
        <v>0</v>
      </c>
      <c r="U32" s="205">
        <f>+'ส1-รัฐ'!F9</f>
        <v>0</v>
      </c>
      <c r="V32" s="204" t="str">
        <f t="shared" si="10"/>
        <v>ต้องปรับปรุงเร่งด่วน</v>
      </c>
    </row>
    <row r="33" spans="1:22" ht="24">
      <c r="A33" s="206" t="s">
        <v>55</v>
      </c>
      <c r="B33" s="207">
        <v>2</v>
      </c>
      <c r="C33" s="208">
        <f>+'ส1-ศิลป'!C10</f>
        <v>0</v>
      </c>
      <c r="D33" s="208">
        <f>+'ส1-ศิลป'!D10</f>
        <v>0</v>
      </c>
      <c r="E33" s="208">
        <f>+'ส1-ศิลป'!E10</f>
        <v>0</v>
      </c>
      <c r="F33" s="208">
        <f>+'ส1-ศิลป'!F10</f>
        <v>0</v>
      </c>
      <c r="G33" s="207" t="str">
        <f t="shared" si="7"/>
        <v>ต้องปรับปรุงเร่งด่วน</v>
      </c>
      <c r="H33" s="208">
        <f>+'ส1-บริหาร'!C10</f>
        <v>0</v>
      </c>
      <c r="I33" s="208">
        <f>+'ส1-บริหาร'!D10</f>
        <v>0</v>
      </c>
      <c r="J33" s="208">
        <f>+'ส1-บริหาร'!E10</f>
        <v>0</v>
      </c>
      <c r="K33" s="208">
        <f>+'ส1-บริหาร'!F10</f>
        <v>0</v>
      </c>
      <c r="L33" s="207" t="str">
        <f t="shared" si="8"/>
        <v>ต้องปรับปรุงเร่งด่วน</v>
      </c>
      <c r="M33" s="208">
        <f>+'ส1-นิติ'!C10</f>
        <v>0</v>
      </c>
      <c r="N33" s="208">
        <f>+'ส1-นิติ'!D10</f>
        <v>0</v>
      </c>
      <c r="O33" s="208">
        <f>+'ส1-นิติ'!E10</f>
        <v>0</v>
      </c>
      <c r="P33" s="208">
        <f>+'ส1-นิติ'!F10</f>
        <v>0</v>
      </c>
      <c r="Q33" s="207" t="str">
        <f t="shared" si="9"/>
        <v>ต้องปรับปรุงเร่งด่วน</v>
      </c>
      <c r="R33" s="208">
        <f>+'ส1-รัฐ'!C10</f>
        <v>0</v>
      </c>
      <c r="S33" s="208">
        <f>+'ส1-รัฐ'!D10</f>
        <v>0</v>
      </c>
      <c r="T33" s="208">
        <f>+'ส1-รัฐ'!E10</f>
        <v>0</v>
      </c>
      <c r="U33" s="208">
        <f>+'ส1-รัฐ'!F10</f>
        <v>0</v>
      </c>
      <c r="V33" s="207" t="str">
        <f t="shared" si="10"/>
        <v>ต้องปรับปรุงเร่งด่วน</v>
      </c>
    </row>
    <row r="34" spans="1:22" ht="26.25">
      <c r="A34" s="94" t="s">
        <v>67</v>
      </c>
      <c r="B34" s="94">
        <v>13</v>
      </c>
      <c r="C34" s="198" t="e">
        <f>+'ส1-ศิลป'!C11</f>
        <v>#DIV/0!</v>
      </c>
      <c r="D34" s="198">
        <f>+'ส1-ศิลป'!D11</f>
        <v>0</v>
      </c>
      <c r="E34" s="198" t="e">
        <f>+'ส1-ศิลป'!E11</f>
        <v>#DIV/0!</v>
      </c>
      <c r="F34" s="196" t="e">
        <f>+'ส1-ศิลป'!F11</f>
        <v>#DIV/0!</v>
      </c>
      <c r="G34" s="228" t="e">
        <f t="shared" si="7"/>
        <v>#DIV/0!</v>
      </c>
      <c r="H34" s="198" t="e">
        <f>+'ส1-บริหาร'!C11</f>
        <v>#DIV/0!</v>
      </c>
      <c r="I34" s="198">
        <f>+'ส1-บริหาร'!D11</f>
        <v>0</v>
      </c>
      <c r="J34" s="198" t="e">
        <f>+'ส1-บริหาร'!E11</f>
        <v>#DIV/0!</v>
      </c>
      <c r="K34" s="199" t="e">
        <f>+'ส1-บริหาร'!F11</f>
        <v>#DIV/0!</v>
      </c>
      <c r="L34" s="228" t="e">
        <f t="shared" si="8"/>
        <v>#DIV/0!</v>
      </c>
      <c r="M34" s="198" t="e">
        <f>+'ส1-นิติ'!C11</f>
        <v>#DIV/0!</v>
      </c>
      <c r="N34" s="198">
        <f>+'ส1-นิติ'!D11</f>
        <v>0</v>
      </c>
      <c r="O34" s="198" t="e">
        <f>+'ส1-นิติ'!E11</f>
        <v>#DIV/0!</v>
      </c>
      <c r="P34" s="196" t="e">
        <f>+'ส1-นิติ'!F11</f>
        <v>#DIV/0!</v>
      </c>
      <c r="Q34" s="228" t="e">
        <f t="shared" si="9"/>
        <v>#DIV/0!</v>
      </c>
      <c r="R34" s="198" t="e">
        <f>+'ส1-รัฐ'!C11</f>
        <v>#DIV/0!</v>
      </c>
      <c r="S34" s="198">
        <f>+'ส1-รัฐ'!D11</f>
        <v>0</v>
      </c>
      <c r="T34" s="198" t="e">
        <f>+'ส1-รัฐ'!E11</f>
        <v>#DIV/0!</v>
      </c>
      <c r="U34" s="196" t="e">
        <f>+'ส1-รัฐ'!F11</f>
        <v>#DIV/0!</v>
      </c>
      <c r="V34" s="94" t="e">
        <f t="shared" si="10"/>
        <v>#DIV/0!</v>
      </c>
    </row>
    <row r="35" spans="1:22">
      <c r="A35" s="74" t="s">
        <v>245</v>
      </c>
    </row>
    <row r="38" spans="1:22" hidden="1">
      <c r="C38" s="1376" t="str">
        <f>C4</f>
        <v>เภสัช</v>
      </c>
      <c r="D38" s="1382"/>
      <c r="E38" s="250" t="e">
        <f>F11</f>
        <v>#DIV/0!</v>
      </c>
      <c r="F38" s="250" t="e">
        <f>G11</f>
        <v>#DIV/0!</v>
      </c>
    </row>
    <row r="39" spans="1:22" hidden="1">
      <c r="C39" s="1376" t="str">
        <f>H4</f>
        <v>แพทย์</v>
      </c>
      <c r="D39" s="1377"/>
      <c r="E39" s="250" t="e">
        <f>K11</f>
        <v>#DIV/0!</v>
      </c>
      <c r="F39" s="250" t="e">
        <f>L11</f>
        <v>#DIV/0!</v>
      </c>
    </row>
    <row r="40" spans="1:22" hidden="1">
      <c r="C40" s="1376" t="str">
        <f>M4</f>
        <v>พยาบาล</v>
      </c>
      <c r="D40" s="1377"/>
      <c r="E40" s="250" t="e">
        <f>P11</f>
        <v>#DIV/0!</v>
      </c>
      <c r="F40" s="250" t="e">
        <f>Q11</f>
        <v>#DIV/0!</v>
      </c>
    </row>
    <row r="41" spans="1:22" hidden="1">
      <c r="C41" s="1376" t="str">
        <f>C15</f>
        <v>วิทย์</v>
      </c>
      <c r="D41" s="1377"/>
      <c r="E41" s="250" t="e">
        <f>F22</f>
        <v>#DIV/0!</v>
      </c>
      <c r="F41" s="250" t="e">
        <f>G22</f>
        <v>#DIV/0!</v>
      </c>
    </row>
    <row r="42" spans="1:22" hidden="1">
      <c r="C42" s="1376" t="str">
        <f>H15</f>
        <v>วิศวะ</v>
      </c>
      <c r="D42" s="1377"/>
      <c r="E42" s="250" t="e">
        <f>K22</f>
        <v>#DIV/0!</v>
      </c>
      <c r="F42" s="250" t="e">
        <f>L22</f>
        <v>#DIV/0!</v>
      </c>
    </row>
    <row r="43" spans="1:22" hidden="1">
      <c r="C43" s="1376" t="str">
        <f>M15</f>
        <v>เกษตร</v>
      </c>
      <c r="D43" s="1377"/>
      <c r="E43" s="250" t="e">
        <f>P22</f>
        <v>#DIV/0!</v>
      </c>
      <c r="F43" s="250" t="e">
        <f>Q22</f>
        <v>#DIV/0!</v>
      </c>
    </row>
    <row r="44" spans="1:22" hidden="1">
      <c r="C44" s="1376" t="str">
        <f>R15</f>
        <v>ศิลปะประยุกต์</v>
      </c>
      <c r="D44" s="1377"/>
      <c r="E44" s="250" t="e">
        <f>U22</f>
        <v>#DIV/0!</v>
      </c>
      <c r="F44" s="250" t="e">
        <f>V22</f>
        <v>#DIV/0!</v>
      </c>
    </row>
    <row r="45" spans="1:22" hidden="1">
      <c r="C45" s="1376" t="str">
        <f>C27</f>
        <v>ศิลปฯ</v>
      </c>
      <c r="D45" s="1377"/>
      <c r="E45" s="250" t="e">
        <f>F34</f>
        <v>#DIV/0!</v>
      </c>
      <c r="F45" s="250" t="e">
        <f>G34</f>
        <v>#DIV/0!</v>
      </c>
    </row>
    <row r="46" spans="1:22" hidden="1">
      <c r="C46" s="1376" t="str">
        <f>H27</f>
        <v>บริหาร</v>
      </c>
      <c r="D46" s="1377"/>
      <c r="E46" s="250" t="e">
        <f>K34</f>
        <v>#DIV/0!</v>
      </c>
      <c r="F46" s="250" t="e">
        <f>L34</f>
        <v>#DIV/0!</v>
      </c>
    </row>
    <row r="47" spans="1:22" hidden="1">
      <c r="C47" s="1376" t="str">
        <f>M27</f>
        <v>นิติ</v>
      </c>
      <c r="D47" s="1377"/>
      <c r="E47" s="250" t="e">
        <f>P34</f>
        <v>#DIV/0!</v>
      </c>
      <c r="F47" s="250" t="e">
        <f>Q34</f>
        <v>#DIV/0!</v>
      </c>
    </row>
    <row r="48" spans="1:22" hidden="1">
      <c r="C48" s="1376" t="str">
        <f>R27</f>
        <v>รัฐฯ</v>
      </c>
      <c r="D48" s="1377"/>
      <c r="E48" s="250" t="e">
        <f>U34</f>
        <v>#DIV/0!</v>
      </c>
      <c r="F48" s="250" t="e">
        <f>V34</f>
        <v>#DIV/0!</v>
      </c>
    </row>
    <row r="49" spans="11:11" hidden="1"/>
    <row r="50" spans="11:11">
      <c r="K50" s="1270"/>
    </row>
  </sheetData>
  <mergeCells count="28">
    <mergeCell ref="A4:A5"/>
    <mergeCell ref="M27:Q27"/>
    <mergeCell ref="C38:D38"/>
    <mergeCell ref="R27:V27"/>
    <mergeCell ref="B4:B5"/>
    <mergeCell ref="A15:A16"/>
    <mergeCell ref="B15:B16"/>
    <mergeCell ref="A27:A28"/>
    <mergeCell ref="B27:B28"/>
    <mergeCell ref="C4:G4"/>
    <mergeCell ref="M4:Q4"/>
    <mergeCell ref="H4:L4"/>
    <mergeCell ref="C15:G15"/>
    <mergeCell ref="M15:Q15"/>
    <mergeCell ref="H15:L15"/>
    <mergeCell ref="R15:V15"/>
    <mergeCell ref="C27:G27"/>
    <mergeCell ref="H27:L27"/>
    <mergeCell ref="C39:D39"/>
    <mergeCell ref="C40:D40"/>
    <mergeCell ref="C46:D46"/>
    <mergeCell ref="C47:D47"/>
    <mergeCell ref="C48:D48"/>
    <mergeCell ref="C41:D41"/>
    <mergeCell ref="C42:D42"/>
    <mergeCell ref="C43:D43"/>
    <mergeCell ref="C44:D44"/>
    <mergeCell ref="C45:D45"/>
  </mergeCells>
  <conditionalFormatting sqref="V29:V34 Q29:Q34 L29:L34 G29:G34 V17:V22 G17:G22 L17:L22 Q17:Q22 G6:G11 L6:L11 Q6:Q11">
    <cfRule type="cellIs" dxfId="881" priority="44" stopIfTrue="1" operator="equal">
      <formula>"ต้องปรับปรุงเร่งด่วน"</formula>
    </cfRule>
    <cfRule type="cellIs" dxfId="880" priority="45" stopIfTrue="1" operator="equal">
      <formula>"ต้องปรับปรุง"</formula>
    </cfRule>
    <cfRule type="cellIs" dxfId="879" priority="46" stopIfTrue="1" operator="equal">
      <formula>"ต้องปรับปรุงเร่งด่วน"</formula>
    </cfRule>
    <cfRule type="cellIs" dxfId="878" priority="47" stopIfTrue="1" operator="equal">
      <formula>"ต้องปรับปรุงเร่งด่วน"</formula>
    </cfRule>
  </conditionalFormatting>
  <conditionalFormatting sqref="R29:U34 M29:P34 H29:K34 C29:F34 R17:U22 C6:F11 H6:K11 M6:P11 C17:F22 H17:K22 M17:P22">
    <cfRule type="cellIs" dxfId="877" priority="3" operator="greaterThan">
      <formula>5</formula>
    </cfRule>
  </conditionalFormatting>
  <conditionalFormatting sqref="U29:U34 P29:P34 K29:K34 F29:F34 U17:U22 F6:F11 K6:K11 P6:P11 F17:F22 K17:K22 P17:P22">
    <cfRule type="cellIs" dxfId="876" priority="2" operator="lessThan">
      <formula>3.51</formula>
    </cfRule>
  </conditionalFormatting>
  <conditionalFormatting sqref="C6:Q11 C29:V34 C17:V22">
    <cfRule type="cellIs" dxfId="875" priority="1" operator="lessThan">
      <formula>3.51</formula>
    </cfRule>
  </conditionalFormatting>
  <pageMargins left="0.23622047244094491" right="0.19685039370078741" top="0.62992125984251968" bottom="0.55118110236220474" header="0.31496062992125984" footer="0.31496062992125984"/>
  <pageSetup paperSize="9" scale="80" orientation="landscape" useFirstPageNumber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"/>
  <sheetViews>
    <sheetView topLeftCell="A4" zoomScale="136" zoomScaleNormal="136" workbookViewId="0">
      <selection activeCell="C12" sqref="C12"/>
    </sheetView>
  </sheetViews>
  <sheetFormatPr defaultColWidth="10" defaultRowHeight="23.25"/>
  <cols>
    <col min="1" max="1" width="31.375" style="74" customWidth="1"/>
    <col min="2" max="2" width="8" style="74" customWidth="1"/>
    <col min="3" max="3" width="9.25" style="74" customWidth="1"/>
    <col min="4" max="4" width="9.5" style="74" customWidth="1"/>
    <col min="5" max="5" width="9.125" style="74" customWidth="1"/>
    <col min="6" max="6" width="11.125" style="78" customWidth="1"/>
    <col min="7" max="7" width="18.25" style="77" customWidth="1"/>
    <col min="8" max="16384" width="10" style="68"/>
  </cols>
  <sheetData>
    <row r="1" spans="1:7" ht="24">
      <c r="A1" s="1385" t="s">
        <v>186</v>
      </c>
      <c r="B1" s="1385"/>
      <c r="C1" s="1385"/>
      <c r="D1" s="1385"/>
      <c r="E1" s="1385"/>
      <c r="F1" s="1385"/>
      <c r="G1" s="1385"/>
    </row>
    <row r="2" spans="1:7" ht="24">
      <c r="A2" s="70" t="s">
        <v>184</v>
      </c>
      <c r="B2" s="69"/>
      <c r="C2" s="70" t="s">
        <v>185</v>
      </c>
      <c r="D2" s="93"/>
      <c r="E2" s="93"/>
      <c r="F2" s="93"/>
      <c r="G2" s="93"/>
    </row>
    <row r="3" spans="1:7" ht="16.5" customHeight="1">
      <c r="A3" s="1386"/>
      <c r="B3" s="1386"/>
      <c r="C3" s="1386"/>
      <c r="D3" s="1386"/>
      <c r="E3" s="1386"/>
      <c r="F3" s="1386"/>
      <c r="G3" s="1386"/>
    </row>
    <row r="4" spans="1:7" ht="26.25" customHeight="1">
      <c r="A4" s="1381" t="s">
        <v>0</v>
      </c>
      <c r="B4" s="1378" t="s">
        <v>61</v>
      </c>
      <c r="C4" s="1379"/>
      <c r="D4" s="1379"/>
      <c r="E4" s="1379"/>
      <c r="F4" s="1380"/>
      <c r="G4" s="1383" t="s">
        <v>62</v>
      </c>
    </row>
    <row r="5" spans="1:7" ht="24">
      <c r="A5" s="1381"/>
      <c r="B5" s="85" t="s">
        <v>2</v>
      </c>
      <c r="C5" s="85" t="s">
        <v>63</v>
      </c>
      <c r="D5" s="85" t="s">
        <v>64</v>
      </c>
      <c r="E5" s="85" t="s">
        <v>65</v>
      </c>
      <c r="F5" s="86" t="s">
        <v>66</v>
      </c>
      <c r="G5" s="1387"/>
    </row>
    <row r="6" spans="1:7" s="72" customFormat="1" ht="27.75">
      <c r="A6" s="87" t="s">
        <v>21</v>
      </c>
      <c r="B6" s="88">
        <v>6</v>
      </c>
      <c r="C6" s="89" t="e">
        <f>+'ส 1-1-เภสัช'!D12</f>
        <v>#DIV/0!</v>
      </c>
      <c r="D6" s="89">
        <f>+'ส 1-1-เภสัช'!E12</f>
        <v>0</v>
      </c>
      <c r="E6" s="89" t="e">
        <f>+'ส 1-1-เภสัช'!F12</f>
        <v>#DIV/0!</v>
      </c>
      <c r="F6" s="89" t="e">
        <f>+'ส 1-1-เภสัช'!G12</f>
        <v>#DIV/0!</v>
      </c>
      <c r="G6" s="71" t="e">
        <f>IF(F6&lt;1.51,"ต้องปรับปรุงเร่งด่วน",IF(F6&lt;2.51,"ต้องปรับปรุง",IF(F6&lt;3.51,"พอใช้",IF(F6&lt;4.51,"ดี",IF(F6&gt;=4.51,"ดีมาก")))))</f>
        <v>#DIV/0!</v>
      </c>
    </row>
    <row r="7" spans="1:7" s="73" customFormat="1" ht="27.75">
      <c r="A7" s="87" t="s">
        <v>42</v>
      </c>
      <c r="B7" s="88">
        <v>3</v>
      </c>
      <c r="C7" s="89" t="e">
        <f>+'ส 1-1-เภสัช'!D17</f>
        <v>#DIV/0!</v>
      </c>
      <c r="D7" s="89">
        <f>+'ส 1-1-เภสัช'!E17</f>
        <v>0</v>
      </c>
      <c r="E7" s="89" t="e">
        <f>+'ส 1-1-เภสัช'!F17</f>
        <v>#DIV/0!</v>
      </c>
      <c r="F7" s="89" t="e">
        <f>+'ส 1-1-เภสัช'!G17</f>
        <v>#DIV/0!</v>
      </c>
      <c r="G7" s="71" t="e">
        <f>IF(F7&lt;1.51,"ต้องปรับปรุงเร่งด่วน",IF(F7&lt;2.51,"ต้องปรับปรุง",IF(F7&lt;3.51,"พอใช้",IF(F7&lt;4.51,"ดี",IF(F7&gt;=4.51,"ดีมาก")))))</f>
        <v>#DIV/0!</v>
      </c>
    </row>
    <row r="8" spans="1:7" s="73" customFormat="1" ht="27.75">
      <c r="A8" s="87" t="s">
        <v>49</v>
      </c>
      <c r="B8" s="88">
        <v>1</v>
      </c>
      <c r="C8" s="89">
        <v>0</v>
      </c>
      <c r="D8" s="89">
        <f>+'ส 1-1-เภสัช'!E20</f>
        <v>0</v>
      </c>
      <c r="E8" s="89">
        <v>0</v>
      </c>
      <c r="F8" s="89">
        <f>+'ส 1-1-เภสัช'!G20</f>
        <v>0</v>
      </c>
      <c r="G8" s="71" t="str">
        <f t="shared" ref="G8:G11" si="0">IF(F8&lt;1.51,"ต้องปรับปรุงเร่งด่วน",IF(F8&lt;2.51,"ต้องปรับปรุง",IF(F8&lt;3.51,"พอใช้",IF(F8&lt;4.51,"ดี",IF(F8&gt;=4.51,"ดีมาก")))))</f>
        <v>ต้องปรับปรุงเร่งด่วน</v>
      </c>
    </row>
    <row r="9" spans="1:7" s="73" customFormat="1" ht="27.75">
      <c r="A9" s="87" t="s">
        <v>52</v>
      </c>
      <c r="B9" s="88">
        <v>1</v>
      </c>
      <c r="C9" s="89">
        <v>0</v>
      </c>
      <c r="D9" s="89">
        <f>+'ส 1-1-เภสัช'!E23</f>
        <v>0</v>
      </c>
      <c r="E9" s="89">
        <v>0</v>
      </c>
      <c r="F9" s="89">
        <f>+'ส 1-1-เภสัช'!G23</f>
        <v>0</v>
      </c>
      <c r="G9" s="71" t="str">
        <f t="shared" si="0"/>
        <v>ต้องปรับปรุงเร่งด่วน</v>
      </c>
    </row>
    <row r="10" spans="1:7" s="73" customFormat="1" ht="27.75">
      <c r="A10" s="90" t="s">
        <v>55</v>
      </c>
      <c r="B10" s="91">
        <v>2</v>
      </c>
      <c r="C10" s="92">
        <v>0</v>
      </c>
      <c r="D10" s="92">
        <f>+'ส 1-1-เภสัช'!E27</f>
        <v>0</v>
      </c>
      <c r="E10" s="92">
        <v>0</v>
      </c>
      <c r="F10" s="92">
        <f>+'ส 1-1-เภสัช'!G27</f>
        <v>0</v>
      </c>
      <c r="G10" s="84" t="str">
        <f t="shared" si="0"/>
        <v>ต้องปรับปรุงเร่งด่วน</v>
      </c>
    </row>
    <row r="11" spans="1:7" ht="24">
      <c r="A11" s="94" t="s">
        <v>67</v>
      </c>
      <c r="B11" s="94">
        <v>13</v>
      </c>
      <c r="C11" s="95" t="e">
        <f>+'ส 1-1-เภสัช'!D28</f>
        <v>#DIV/0!</v>
      </c>
      <c r="D11" s="95">
        <f>+'ส 1-1-เภสัช'!E28</f>
        <v>0</v>
      </c>
      <c r="E11" s="95" t="e">
        <f>+'ส 1-1-เภสัช'!F28</f>
        <v>#DIV/0!</v>
      </c>
      <c r="F11" s="95" t="e">
        <f>+'ส 1-1-เภสัช'!G28</f>
        <v>#DIV/0!</v>
      </c>
      <c r="G11" s="96" t="e">
        <f t="shared" si="0"/>
        <v>#DIV/0!</v>
      </c>
    </row>
    <row r="12" spans="1:7">
      <c r="C12" s="75"/>
      <c r="D12" s="75"/>
      <c r="E12" s="75"/>
      <c r="F12" s="76"/>
    </row>
  </sheetData>
  <sheetProtection password="CEE3" sheet="1" objects="1" scenarios="1"/>
  <mergeCells count="5">
    <mergeCell ref="A1:G1"/>
    <mergeCell ref="A3:G3"/>
    <mergeCell ref="A4:A5"/>
    <mergeCell ref="G4:G5"/>
    <mergeCell ref="B4:F4"/>
  </mergeCells>
  <conditionalFormatting sqref="G6:G11">
    <cfRule type="cellIs" dxfId="874" priority="17" stopIfTrue="1" operator="equal">
      <formula>"ต้องปรับปรุงเร่งด่วน"</formula>
    </cfRule>
    <cfRule type="cellIs" dxfId="873" priority="18" stopIfTrue="1" operator="equal">
      <formula>"ต้องปรับปรุง"</formula>
    </cfRule>
    <cfRule type="cellIs" dxfId="872" priority="19" stopIfTrue="1" operator="equal">
      <formula>"ต้องปรับปรุงเร่งด่วน"</formula>
    </cfRule>
    <cfRule type="cellIs" dxfId="871" priority="20" stopIfTrue="1" operator="equal">
      <formula>"ต้องปรับปรุงเร่งด่วน"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M74"/>
  <sheetViews>
    <sheetView zoomScale="70" zoomScaleNormal="70" workbookViewId="0">
      <pane xSplit="1" ySplit="4" topLeftCell="B8" activePane="bottomRight" state="frozen"/>
      <selection activeCell="C8" sqref="C8"/>
      <selection pane="topRight" activeCell="C8" sqref="C8"/>
      <selection pane="bottomLeft" activeCell="C8" sqref="C8"/>
      <selection pane="bottomRight" activeCell="H17" sqref="H17"/>
    </sheetView>
  </sheetViews>
  <sheetFormatPr defaultColWidth="10" defaultRowHeight="21.75"/>
  <cols>
    <col min="1" max="1" width="35.375" style="5" customWidth="1"/>
    <col min="2" max="2" width="8.375" style="45" customWidth="1"/>
    <col min="3" max="3" width="9.375" style="45" bestFit="1" customWidth="1"/>
    <col min="4" max="4" width="9" style="52" customWidth="1"/>
    <col min="5" max="7" width="10" style="52"/>
    <col min="8" max="11" width="10" style="45"/>
    <col min="12" max="16384" width="10" style="5"/>
  </cols>
  <sheetData>
    <row r="1" spans="1:13" s="1" customFormat="1" ht="27.75">
      <c r="A1" s="1" t="s">
        <v>68</v>
      </c>
      <c r="B1" s="2" t="s">
        <v>187</v>
      </c>
      <c r="C1" s="3"/>
      <c r="D1" s="4"/>
      <c r="E1" s="4"/>
      <c r="F1" s="4"/>
      <c r="G1" s="4"/>
      <c r="H1" s="3"/>
      <c r="I1" s="3"/>
      <c r="J1" s="3"/>
      <c r="K1" s="3"/>
    </row>
    <row r="2" spans="1:13" ht="21.75" customHeight="1">
      <c r="A2" s="1390" t="s">
        <v>69</v>
      </c>
      <c r="B2" s="56" t="s">
        <v>70</v>
      </c>
      <c r="C2" s="57" t="s">
        <v>71</v>
      </c>
      <c r="D2" s="1393" t="s">
        <v>72</v>
      </c>
      <c r="E2" s="1394"/>
      <c r="F2" s="1394"/>
      <c r="G2" s="1395"/>
      <c r="H2" s="1393" t="s">
        <v>73</v>
      </c>
      <c r="I2" s="1394"/>
      <c r="J2" s="1394"/>
      <c r="K2" s="1395"/>
    </row>
    <row r="3" spans="1:13" ht="21.75" customHeight="1">
      <c r="A3" s="1391"/>
      <c r="B3" s="1388" t="s">
        <v>74</v>
      </c>
      <c r="C3" s="55" t="str">
        <f>B1</f>
        <v>คณะเภสัช</v>
      </c>
      <c r="D3" s="1396"/>
      <c r="E3" s="1397"/>
      <c r="F3" s="1397"/>
      <c r="G3" s="1398"/>
      <c r="H3" s="1396"/>
      <c r="I3" s="1397"/>
      <c r="J3" s="1397"/>
      <c r="K3" s="1398"/>
    </row>
    <row r="4" spans="1:13" ht="43.5">
      <c r="A4" s="1392"/>
      <c r="B4" s="1389"/>
      <c r="C4" s="6" t="s">
        <v>74</v>
      </c>
      <c r="D4" s="7" t="s">
        <v>75</v>
      </c>
      <c r="E4" s="7" t="s">
        <v>76</v>
      </c>
      <c r="F4" s="7" t="s">
        <v>77</v>
      </c>
      <c r="G4" s="7" t="s">
        <v>66</v>
      </c>
      <c r="H4" s="7" t="s">
        <v>75</v>
      </c>
      <c r="I4" s="7" t="s">
        <v>76</v>
      </c>
      <c r="J4" s="7" t="s">
        <v>77</v>
      </c>
      <c r="K4" s="7" t="s">
        <v>66</v>
      </c>
    </row>
    <row r="5" spans="1:13" s="13" customFormat="1" ht="27.75">
      <c r="A5" s="8" t="str">
        <f>+'ส1-เภสัช'!A6</f>
        <v>1. การผลิตบัณฑิต</v>
      </c>
      <c r="B5" s="9"/>
      <c r="C5" s="10"/>
      <c r="D5" s="11"/>
      <c r="E5" s="11"/>
      <c r="F5" s="11"/>
      <c r="G5" s="11"/>
      <c r="H5" s="11"/>
      <c r="I5" s="11"/>
      <c r="J5" s="11"/>
      <c r="K5" s="11"/>
      <c r="L5" s="12"/>
      <c r="M5" s="12"/>
    </row>
    <row r="6" spans="1:13" s="22" customFormat="1" ht="43.5">
      <c r="A6" s="14" t="s">
        <v>111</v>
      </c>
      <c r="B6" s="15">
        <f>[1]เป้าหมาย!B5</f>
        <v>1</v>
      </c>
      <c r="C6" s="16" t="e">
        <f>+'3.1ผลงานคณะ'!H8</f>
        <v>#DIV/0!</v>
      </c>
      <c r="D6" s="17"/>
      <c r="E6" s="17"/>
      <c r="F6" s="17" t="e">
        <f>+C6</f>
        <v>#DIV/0!</v>
      </c>
      <c r="G6" s="18" t="e">
        <f t="shared" ref="G6:G11" si="0">SUM(D6:F6)</f>
        <v>#DIV/0!</v>
      </c>
      <c r="H6" s="19"/>
      <c r="I6" s="19"/>
      <c r="J6" s="19">
        <v>1</v>
      </c>
      <c r="K6" s="20">
        <f>SUM(H6:J6)</f>
        <v>1</v>
      </c>
      <c r="L6" s="21"/>
      <c r="M6" s="21"/>
    </row>
    <row r="7" spans="1:13" s="22" customFormat="1" ht="27.75">
      <c r="A7" s="14" t="s">
        <v>188</v>
      </c>
      <c r="B7" s="15">
        <v>1</v>
      </c>
      <c r="C7" s="97" t="e">
        <f>+'3.1ผลงานคณะ'!H14</f>
        <v>#DIV/0!</v>
      </c>
      <c r="D7" s="17" t="e">
        <f>C7</f>
        <v>#DIV/0!</v>
      </c>
      <c r="E7" s="83"/>
      <c r="F7" s="17"/>
      <c r="G7" s="18" t="e">
        <f t="shared" si="0"/>
        <v>#DIV/0!</v>
      </c>
      <c r="H7" s="19">
        <v>1</v>
      </c>
      <c r="I7" s="83"/>
      <c r="J7" s="19"/>
      <c r="K7" s="20">
        <f>SUM(H7:J7)</f>
        <v>1</v>
      </c>
      <c r="L7" s="21"/>
      <c r="M7" s="21"/>
    </row>
    <row r="8" spans="1:13" s="22" customFormat="1" ht="27.75">
      <c r="A8" s="14" t="s">
        <v>189</v>
      </c>
      <c r="B8" s="15">
        <v>1</v>
      </c>
      <c r="C8" s="97" t="e">
        <f>+'3.1ผลงานคณะ'!H22</f>
        <v>#DIV/0!</v>
      </c>
      <c r="D8" s="17" t="e">
        <f>C8</f>
        <v>#DIV/0!</v>
      </c>
      <c r="E8" s="83"/>
      <c r="F8" s="17"/>
      <c r="G8" s="18" t="e">
        <f t="shared" si="0"/>
        <v>#DIV/0!</v>
      </c>
      <c r="H8" s="19">
        <v>1</v>
      </c>
      <c r="I8" s="83"/>
      <c r="J8" s="19"/>
      <c r="K8" s="20">
        <f>SUM(H8:J8)</f>
        <v>1</v>
      </c>
      <c r="L8" s="21"/>
      <c r="M8" s="21"/>
    </row>
    <row r="9" spans="1:13" s="22" customFormat="1" ht="43.5">
      <c r="A9" s="14" t="s">
        <v>190</v>
      </c>
      <c r="B9" s="15">
        <v>1</v>
      </c>
      <c r="C9" s="97" t="e">
        <f>+'3.1ผลงานคณะ'!H29</f>
        <v>#DIV/0!</v>
      </c>
      <c r="D9" s="17" t="e">
        <f>C9</f>
        <v>#DIV/0!</v>
      </c>
      <c r="E9" s="83"/>
      <c r="F9" s="17"/>
      <c r="G9" s="18" t="e">
        <f t="shared" si="0"/>
        <v>#DIV/0!</v>
      </c>
      <c r="H9" s="19">
        <v>1</v>
      </c>
      <c r="I9" s="83"/>
      <c r="J9" s="19"/>
      <c r="K9" s="20">
        <f>SUM(H9:J9)</f>
        <v>1</v>
      </c>
      <c r="L9" s="21"/>
      <c r="M9" s="21"/>
    </row>
    <row r="10" spans="1:13" s="22" customFormat="1" ht="27.75">
      <c r="A10" s="14" t="s">
        <v>191</v>
      </c>
      <c r="B10" s="15">
        <v>1</v>
      </c>
      <c r="C10" s="97">
        <f>+'3.1ผลงานคณะ'!H43</f>
        <v>0</v>
      </c>
      <c r="D10" s="17"/>
      <c r="E10" s="17">
        <f t="shared" ref="E10:E11" si="1">C10</f>
        <v>0</v>
      </c>
      <c r="F10" s="17"/>
      <c r="G10" s="18">
        <f t="shared" si="0"/>
        <v>0</v>
      </c>
      <c r="H10" s="19"/>
      <c r="I10" s="19">
        <v>1</v>
      </c>
      <c r="J10" s="19"/>
      <c r="K10" s="20">
        <f t="shared" ref="K10:K11" si="2">SUM(H10:J10)</f>
        <v>1</v>
      </c>
      <c r="L10" s="21"/>
      <c r="M10" s="21"/>
    </row>
    <row r="11" spans="1:13" s="22" customFormat="1" ht="27.75">
      <c r="A11" s="14" t="s">
        <v>192</v>
      </c>
      <c r="B11" s="15">
        <v>1</v>
      </c>
      <c r="C11" s="97">
        <f>+'3.1ผลงานคณะ'!H55</f>
        <v>0</v>
      </c>
      <c r="D11" s="17"/>
      <c r="E11" s="17">
        <f t="shared" si="1"/>
        <v>0</v>
      </c>
      <c r="F11" s="17"/>
      <c r="G11" s="18">
        <f t="shared" si="0"/>
        <v>0</v>
      </c>
      <c r="H11" s="19"/>
      <c r="I11" s="19">
        <v>1</v>
      </c>
      <c r="J11" s="19"/>
      <c r="K11" s="20">
        <f t="shared" si="2"/>
        <v>1</v>
      </c>
      <c r="L11" s="21"/>
      <c r="M11" s="21"/>
    </row>
    <row r="12" spans="1:13" s="29" customFormat="1" ht="27.75">
      <c r="A12" s="23" t="s">
        <v>78</v>
      </c>
      <c r="B12" s="24">
        <f>SUM(B6:B11)</f>
        <v>6</v>
      </c>
      <c r="C12" s="25" t="e">
        <f>SUM(C6:C11)/B12</f>
        <v>#DIV/0!</v>
      </c>
      <c r="D12" s="26" t="e">
        <f>SUM(D6:D11)/H12</f>
        <v>#DIV/0!</v>
      </c>
      <c r="E12" s="26">
        <f>SUM(E6:E11)/I12</f>
        <v>0</v>
      </c>
      <c r="F12" s="26" t="e">
        <f>SUM(F6:F11)/J12</f>
        <v>#DIV/0!</v>
      </c>
      <c r="G12" s="26" t="e">
        <f>SUM(G6:G11)/K12</f>
        <v>#DIV/0!</v>
      </c>
      <c r="H12" s="27">
        <f>SUM(H6:H11)</f>
        <v>3</v>
      </c>
      <c r="I12" s="27">
        <f>SUM(I6:I11)</f>
        <v>2</v>
      </c>
      <c r="J12" s="27">
        <f>SUM(J6:J11)</f>
        <v>1</v>
      </c>
      <c r="K12" s="27">
        <f>SUM(K6:K11)</f>
        <v>6</v>
      </c>
      <c r="L12" s="28"/>
      <c r="M12" s="28"/>
    </row>
    <row r="13" spans="1:13" s="13" customFormat="1" ht="27.75">
      <c r="A13" s="8" t="str">
        <f>+'ส1-เภสัช'!A7</f>
        <v>2. การวิจัย</v>
      </c>
      <c r="B13" s="30"/>
      <c r="C13" s="31"/>
      <c r="D13" s="32"/>
      <c r="E13" s="32"/>
      <c r="F13" s="32"/>
      <c r="G13" s="32"/>
      <c r="H13" s="33"/>
      <c r="I13" s="33"/>
      <c r="J13" s="33"/>
      <c r="K13" s="33"/>
      <c r="L13" s="12"/>
      <c r="M13" s="12"/>
    </row>
    <row r="14" spans="1:13" s="22" customFormat="1" ht="43.5">
      <c r="A14" s="14" t="s">
        <v>193</v>
      </c>
      <c r="B14" s="15">
        <v>1</v>
      </c>
      <c r="C14" s="34">
        <f>+'3.1ผลงานคณะ'!H68</f>
        <v>0</v>
      </c>
      <c r="D14" s="17"/>
      <c r="E14" s="17">
        <f>+C14</f>
        <v>0</v>
      </c>
      <c r="F14" s="17"/>
      <c r="G14" s="18">
        <f t="shared" ref="G14:G15" si="3">SUM(D14:F14)</f>
        <v>0</v>
      </c>
      <c r="H14" s="19"/>
      <c r="I14" s="19">
        <v>1</v>
      </c>
      <c r="J14" s="19"/>
      <c r="K14" s="20">
        <f>SUM(H14:J14)</f>
        <v>1</v>
      </c>
      <c r="L14" s="21"/>
      <c r="M14" s="21"/>
    </row>
    <row r="15" spans="1:13" s="22" customFormat="1" ht="27.75">
      <c r="A15" s="14" t="s">
        <v>194</v>
      </c>
      <c r="B15" s="15">
        <v>1</v>
      </c>
      <c r="C15" s="35" t="e">
        <f>+'3.1ผลงานคณะ'!H79</f>
        <v>#DIV/0!</v>
      </c>
      <c r="D15" s="17" t="e">
        <f>C15</f>
        <v>#DIV/0!</v>
      </c>
      <c r="E15" s="17"/>
      <c r="F15" s="17"/>
      <c r="G15" s="18" t="e">
        <f t="shared" si="3"/>
        <v>#DIV/0!</v>
      </c>
      <c r="H15" s="19">
        <v>1</v>
      </c>
      <c r="I15" s="19"/>
      <c r="J15" s="19"/>
      <c r="K15" s="20">
        <f>SUM(H15:J15)</f>
        <v>1</v>
      </c>
      <c r="L15" s="21"/>
      <c r="M15" s="21"/>
    </row>
    <row r="16" spans="1:13" s="22" customFormat="1" ht="27.75">
      <c r="A16" s="14" t="s">
        <v>195</v>
      </c>
      <c r="B16" s="15">
        <v>1</v>
      </c>
      <c r="C16" s="35" t="e">
        <f>+'3.1ผลงานคณะ'!H86</f>
        <v>#DIV/0!</v>
      </c>
      <c r="E16" s="17"/>
      <c r="F16" s="17" t="e">
        <f>C16</f>
        <v>#DIV/0!</v>
      </c>
      <c r="G16" s="18" t="e">
        <f>SUM(D16:F16)</f>
        <v>#DIV/0!</v>
      </c>
      <c r="I16" s="19"/>
      <c r="J16" s="19">
        <v>1</v>
      </c>
      <c r="K16" s="20">
        <f>SUM(H16:J16)</f>
        <v>1</v>
      </c>
      <c r="L16" s="21"/>
      <c r="M16" s="21"/>
    </row>
    <row r="17" spans="1:13" s="29" customFormat="1" ht="27.75">
      <c r="A17" s="23" t="s">
        <v>78</v>
      </c>
      <c r="B17" s="24">
        <f>SUM(B14:B16)</f>
        <v>3</v>
      </c>
      <c r="C17" s="25" t="e">
        <f>SUM(C14:C16)/B17</f>
        <v>#DIV/0!</v>
      </c>
      <c r="D17" s="26" t="e">
        <f>SUM(D14:D16)/H17</f>
        <v>#DIV/0!</v>
      </c>
      <c r="E17" s="26">
        <f>SUM(E14:E16)/I17</f>
        <v>0</v>
      </c>
      <c r="F17" s="26" t="e">
        <f>SUM(F14:F16)/J17</f>
        <v>#DIV/0!</v>
      </c>
      <c r="G17" s="26" t="e">
        <f>SUM(G14:G16)/K17</f>
        <v>#DIV/0!</v>
      </c>
      <c r="H17" s="27">
        <f>SUM(H14:H16)</f>
        <v>1</v>
      </c>
      <c r="I17" s="27">
        <f>SUM(I14:I16)</f>
        <v>1</v>
      </c>
      <c r="J17" s="27">
        <f>SUM(J14:J16)</f>
        <v>1</v>
      </c>
      <c r="K17" s="27">
        <f>SUM(K14:K16)</f>
        <v>3</v>
      </c>
      <c r="L17" s="28"/>
      <c r="M17" s="28"/>
    </row>
    <row r="18" spans="1:13" s="43" customFormat="1" ht="27.75">
      <c r="A18" s="8" t="str">
        <f>+'ส1-เภสัช'!A8</f>
        <v>3. การบริการวิชาการ</v>
      </c>
      <c r="B18" s="39"/>
      <c r="C18" s="40"/>
      <c r="D18" s="32"/>
      <c r="E18" s="32"/>
      <c r="F18" s="32"/>
      <c r="G18" s="32"/>
      <c r="H18" s="41"/>
      <c r="I18" s="41"/>
      <c r="J18" s="41"/>
      <c r="K18" s="41"/>
      <c r="L18" s="42"/>
      <c r="M18" s="42"/>
    </row>
    <row r="19" spans="1:13" ht="27.75">
      <c r="A19" s="14" t="s">
        <v>196</v>
      </c>
      <c r="B19" s="36">
        <v>1</v>
      </c>
      <c r="C19" s="37">
        <f>+'3.1ผลงานคณะ'!H130</f>
        <v>0</v>
      </c>
      <c r="D19" s="17"/>
      <c r="E19" s="17">
        <f>C19</f>
        <v>0</v>
      </c>
      <c r="F19" s="17"/>
      <c r="G19" s="18">
        <f>SUM(D19:F19)</f>
        <v>0</v>
      </c>
      <c r="H19" s="38"/>
      <c r="I19" s="38">
        <v>1</v>
      </c>
      <c r="J19" s="38"/>
      <c r="K19" s="20">
        <f>SUM(H19:J19)</f>
        <v>1</v>
      </c>
      <c r="L19" s="1"/>
      <c r="M19" s="1"/>
    </row>
    <row r="20" spans="1:13" s="29" customFormat="1" ht="27.75">
      <c r="A20" s="23" t="s">
        <v>78</v>
      </c>
      <c r="B20" s="24">
        <f>SUM(B19:B19)</f>
        <v>1</v>
      </c>
      <c r="C20" s="25">
        <f>SUM(C19:C19)/B20</f>
        <v>0</v>
      </c>
      <c r="D20" s="26" t="e">
        <f>SUM(D19:D19)/H20</f>
        <v>#DIV/0!</v>
      </c>
      <c r="E20" s="26">
        <f>SUM(E19:E19)/I20</f>
        <v>0</v>
      </c>
      <c r="F20" s="26" t="e">
        <f>SUM(F19:F19)/J20</f>
        <v>#DIV/0!</v>
      </c>
      <c r="G20" s="26">
        <f>SUM(G19:G19)/K20</f>
        <v>0</v>
      </c>
      <c r="H20" s="27">
        <f>SUM(H19:H19)</f>
        <v>0</v>
      </c>
      <c r="I20" s="27">
        <f>SUM(I19:I19)</f>
        <v>1</v>
      </c>
      <c r="J20" s="27">
        <f>SUM(J19:J19)</f>
        <v>0</v>
      </c>
      <c r="K20" s="27">
        <f>SUM(K19:K19)</f>
        <v>1</v>
      </c>
      <c r="L20" s="28"/>
      <c r="M20" s="28"/>
    </row>
    <row r="21" spans="1:13" s="43" customFormat="1" ht="27.75">
      <c r="A21" s="8" t="str">
        <f>+'ส1-เภสัช'!A9</f>
        <v xml:space="preserve">4. การทำนุบำรุงศิลปะและวัฒนธรรม  </v>
      </c>
      <c r="B21" s="39"/>
      <c r="C21" s="40"/>
      <c r="D21" s="32"/>
      <c r="E21" s="32"/>
      <c r="F21" s="32"/>
      <c r="G21" s="32"/>
      <c r="H21" s="41"/>
      <c r="I21" s="41"/>
      <c r="J21" s="41"/>
      <c r="K21" s="41"/>
      <c r="L21" s="42"/>
      <c r="M21" s="42"/>
    </row>
    <row r="22" spans="1:13" ht="27.75">
      <c r="A22" s="14" t="s">
        <v>197</v>
      </c>
      <c r="B22" s="36">
        <v>1</v>
      </c>
      <c r="C22" s="37">
        <f>+'3.1ผลงานคณะ'!H138</f>
        <v>0</v>
      </c>
      <c r="D22" s="17"/>
      <c r="E22" s="17">
        <f>C22</f>
        <v>0</v>
      </c>
      <c r="F22" s="17"/>
      <c r="G22" s="18">
        <f t="shared" ref="G22" si="4">SUM(D22:F22)</f>
        <v>0</v>
      </c>
      <c r="H22" s="38"/>
      <c r="I22" s="38">
        <v>1</v>
      </c>
      <c r="J22" s="38"/>
      <c r="K22" s="20">
        <f t="shared" ref="K22" si="5">SUM(H22:J22)</f>
        <v>1</v>
      </c>
      <c r="L22" s="1"/>
      <c r="M22" s="1"/>
    </row>
    <row r="23" spans="1:13" s="29" customFormat="1" ht="27.75">
      <c r="A23" s="23" t="s">
        <v>78</v>
      </c>
      <c r="B23" s="24">
        <f>SUM(B22:B22)</f>
        <v>1</v>
      </c>
      <c r="C23" s="25">
        <f>SUM(C22:C22)/B23</f>
        <v>0</v>
      </c>
      <c r="D23" s="26" t="e">
        <f>SUM(D22:D22)/H23</f>
        <v>#DIV/0!</v>
      </c>
      <c r="E23" s="26">
        <f>SUM(E22:E22)/I23</f>
        <v>0</v>
      </c>
      <c r="F23" s="26" t="e">
        <f>SUM(F22:F22)/J23</f>
        <v>#DIV/0!</v>
      </c>
      <c r="G23" s="26">
        <f>SUM(G22:G22)/K23</f>
        <v>0</v>
      </c>
      <c r="H23" s="27">
        <f>SUM(H22:H22)</f>
        <v>0</v>
      </c>
      <c r="I23" s="27">
        <f>SUM(I22:I22)</f>
        <v>1</v>
      </c>
      <c r="J23" s="27">
        <f>SUM(J22:J22)</f>
        <v>0</v>
      </c>
      <c r="K23" s="27">
        <f>SUM(K22:K22)</f>
        <v>1</v>
      </c>
      <c r="L23" s="28"/>
      <c r="M23" s="28"/>
    </row>
    <row r="24" spans="1:13" s="43" customFormat="1" ht="27.75">
      <c r="A24" s="8" t="str">
        <f>+'ส1-เภสัช'!A10</f>
        <v>5. การบริหารจัดการ</v>
      </c>
      <c r="B24" s="39"/>
      <c r="C24" s="40"/>
      <c r="D24" s="32"/>
      <c r="E24" s="32"/>
      <c r="F24" s="32"/>
      <c r="G24" s="32"/>
      <c r="H24" s="41"/>
      <c r="I24" s="41"/>
      <c r="J24" s="41"/>
      <c r="K24" s="41"/>
      <c r="L24" s="42"/>
      <c r="M24" s="42"/>
    </row>
    <row r="25" spans="1:13" ht="65.25">
      <c r="A25" s="14" t="s">
        <v>198</v>
      </c>
      <c r="B25" s="36">
        <v>1</v>
      </c>
      <c r="C25" s="37">
        <f>+'3.1ผลงานคณะ'!H147</f>
        <v>0</v>
      </c>
      <c r="D25" s="17"/>
      <c r="E25" s="17">
        <f>C25</f>
        <v>0</v>
      </c>
      <c r="F25" s="17"/>
      <c r="G25" s="18">
        <f>SUM(D25:F25)</f>
        <v>0</v>
      </c>
      <c r="H25" s="38"/>
      <c r="I25" s="38">
        <v>1</v>
      </c>
      <c r="J25" s="38"/>
      <c r="K25" s="20">
        <f>SUM(H25:J25)</f>
        <v>1</v>
      </c>
      <c r="L25" s="1"/>
      <c r="M25" s="1"/>
    </row>
    <row r="26" spans="1:13" ht="27.75">
      <c r="A26" s="14" t="s">
        <v>199</v>
      </c>
      <c r="B26" s="36">
        <v>1</v>
      </c>
      <c r="C26" s="37">
        <f>+'3.1ผลงานคณะ'!H155</f>
        <v>0</v>
      </c>
      <c r="D26" s="17"/>
      <c r="E26" s="17">
        <f>C26</f>
        <v>0</v>
      </c>
      <c r="F26" s="17"/>
      <c r="G26" s="18">
        <f>SUM(D26:F26)</f>
        <v>0</v>
      </c>
      <c r="H26" s="38"/>
      <c r="I26" s="38">
        <v>1</v>
      </c>
      <c r="J26" s="38"/>
      <c r="K26" s="20">
        <f>SUM(H26:J26)</f>
        <v>1</v>
      </c>
      <c r="L26" s="1"/>
      <c r="M26" s="1"/>
    </row>
    <row r="27" spans="1:13" s="29" customFormat="1" ht="27.75">
      <c r="A27" s="23" t="s">
        <v>78</v>
      </c>
      <c r="B27" s="24">
        <f>SUM(B25:B26)</f>
        <v>2</v>
      </c>
      <c r="C27" s="25">
        <f>SUM(C25:C26)/B27</f>
        <v>0</v>
      </c>
      <c r="D27" s="26" t="e">
        <f>SUM(D25:D26)/H27</f>
        <v>#DIV/0!</v>
      </c>
      <c r="E27" s="26">
        <f>SUM(E25:E26)/I27</f>
        <v>0</v>
      </c>
      <c r="F27" s="26" t="e">
        <f>SUM(F25:F26)/J27</f>
        <v>#DIV/0!</v>
      </c>
      <c r="G27" s="26">
        <f>SUM(G25:G26)/K27</f>
        <v>0</v>
      </c>
      <c r="H27" s="27">
        <f>SUM(H25:H26)</f>
        <v>0</v>
      </c>
      <c r="I27" s="27">
        <f>SUM(I25:I26)</f>
        <v>2</v>
      </c>
      <c r="J27" s="27">
        <f>SUM(J25:J26)</f>
        <v>0</v>
      </c>
      <c r="K27" s="27">
        <f>SUM(K25:K26)</f>
        <v>2</v>
      </c>
      <c r="L27" s="28"/>
      <c r="M27" s="28"/>
    </row>
    <row r="28" spans="1:13" s="29" customFormat="1" ht="27.75">
      <c r="A28" s="79" t="s">
        <v>79</v>
      </c>
      <c r="B28" s="80">
        <f>SUM(B12,B17,B20,B23,B27)</f>
        <v>13</v>
      </c>
      <c r="C28" s="81" t="e">
        <f>SUM(C6:C11,C14:C16,C19,C22,C25:C26)/B28</f>
        <v>#DIV/0!</v>
      </c>
      <c r="D28" s="81" t="e">
        <f>SUM(D6:D11,D14:D16,D19,D22,D25:D26)/H28</f>
        <v>#DIV/0!</v>
      </c>
      <c r="E28" s="81">
        <f>SUM(E6:E11,E14:E16,E19,E22,E25:E26)/I28</f>
        <v>0</v>
      </c>
      <c r="F28" s="81" t="e">
        <f>SUM(F6:F11,F14:F16,F19,F22,F25:F26)/J28</f>
        <v>#DIV/0!</v>
      </c>
      <c r="G28" s="81" t="e">
        <f>SUM(G6:G11,G14:G16,G19,G22,G25:G26)/K28</f>
        <v>#DIV/0!</v>
      </c>
      <c r="H28" s="80">
        <f t="shared" ref="H28:J28" si="6">SUM(H12,H17,H20,H23,H27)</f>
        <v>4</v>
      </c>
      <c r="I28" s="82">
        <f>SUM(I12,I17,I20,I23,I27)</f>
        <v>7</v>
      </c>
      <c r="J28" s="80">
        <f t="shared" si="6"/>
        <v>2</v>
      </c>
      <c r="K28" s="82">
        <f>SUM(K12,K17,K20,K23,K27)</f>
        <v>13</v>
      </c>
      <c r="L28" s="28"/>
      <c r="M28" s="28"/>
    </row>
    <row r="29" spans="1:13">
      <c r="A29" s="44"/>
      <c r="C29" s="46"/>
      <c r="D29" s="47"/>
      <c r="E29" s="47"/>
      <c r="F29" s="47"/>
      <c r="G29" s="47"/>
    </row>
    <row r="30" spans="1:13">
      <c r="A30" s="44"/>
      <c r="C30" s="46"/>
      <c r="D30" s="48"/>
      <c r="E30" s="48"/>
      <c r="F30" s="48"/>
      <c r="G30" s="48"/>
    </row>
    <row r="31" spans="1:13">
      <c r="A31" s="44"/>
      <c r="C31" s="46"/>
      <c r="D31" s="49"/>
      <c r="E31" s="48"/>
      <c r="F31" s="48"/>
      <c r="G31" s="48"/>
    </row>
    <row r="32" spans="1:13">
      <c r="A32" s="44"/>
      <c r="C32" s="46"/>
      <c r="D32" s="48"/>
      <c r="E32" s="48"/>
      <c r="F32" s="48"/>
      <c r="G32" s="48"/>
    </row>
    <row r="33" spans="1:7">
      <c r="A33" s="44"/>
      <c r="C33" s="46"/>
      <c r="D33" s="48"/>
      <c r="E33" s="48"/>
      <c r="F33" s="48"/>
      <c r="G33" s="49"/>
    </row>
    <row r="34" spans="1:7">
      <c r="A34" s="44"/>
      <c r="C34" s="46"/>
      <c r="D34" s="48"/>
      <c r="E34" s="49"/>
      <c r="F34" s="48"/>
      <c r="G34" s="48"/>
    </row>
    <row r="35" spans="1:7">
      <c r="A35" s="44"/>
      <c r="C35" s="46"/>
      <c r="D35" s="48"/>
      <c r="E35" s="48"/>
      <c r="F35" s="48"/>
      <c r="G35" s="49"/>
    </row>
    <row r="36" spans="1:7">
      <c r="A36" s="44"/>
      <c r="C36" s="46"/>
      <c r="D36" s="48"/>
      <c r="E36" s="48"/>
      <c r="F36" s="48"/>
      <c r="G36" s="48"/>
    </row>
    <row r="37" spans="1:7">
      <c r="A37" s="44"/>
      <c r="C37" s="46"/>
      <c r="D37" s="48"/>
      <c r="E37" s="49"/>
      <c r="F37" s="48"/>
      <c r="G37" s="48"/>
    </row>
    <row r="38" spans="1:7">
      <c r="A38" s="44"/>
      <c r="C38" s="46"/>
      <c r="D38" s="47"/>
      <c r="E38" s="47"/>
      <c r="F38" s="47"/>
      <c r="G38" s="47"/>
    </row>
    <row r="39" spans="1:7">
      <c r="A39" s="44"/>
      <c r="C39" s="46"/>
      <c r="D39" s="48"/>
      <c r="E39" s="48"/>
      <c r="F39" s="48"/>
      <c r="G39" s="48"/>
    </row>
    <row r="40" spans="1:7">
      <c r="A40" s="44"/>
      <c r="C40" s="46"/>
      <c r="D40" s="49"/>
      <c r="E40" s="48"/>
      <c r="F40" s="48"/>
      <c r="G40" s="48"/>
    </row>
    <row r="41" spans="1:7">
      <c r="A41" s="44"/>
      <c r="C41" s="46"/>
      <c r="D41" s="48"/>
      <c r="E41" s="48"/>
      <c r="F41" s="48"/>
      <c r="G41" s="48"/>
    </row>
    <row r="42" spans="1:7">
      <c r="A42" s="44"/>
      <c r="C42" s="46"/>
      <c r="D42" s="48"/>
      <c r="E42" s="48"/>
      <c r="F42" s="48"/>
      <c r="G42" s="48"/>
    </row>
    <row r="43" spans="1:7">
      <c r="A43" s="44"/>
      <c r="C43" s="46"/>
      <c r="D43" s="48"/>
      <c r="E43" s="48"/>
      <c r="F43" s="48"/>
      <c r="G43" s="48"/>
    </row>
    <row r="44" spans="1:7">
      <c r="A44" s="44"/>
      <c r="C44" s="46"/>
      <c r="D44" s="47"/>
      <c r="E44" s="47"/>
      <c r="F44" s="47"/>
      <c r="G44" s="44"/>
    </row>
    <row r="45" spans="1:7">
      <c r="A45" s="44"/>
      <c r="C45" s="46"/>
      <c r="D45" s="48"/>
      <c r="E45" s="48"/>
      <c r="F45" s="48"/>
      <c r="G45" s="48"/>
    </row>
    <row r="46" spans="1:7">
      <c r="A46" s="44"/>
      <c r="C46" s="46"/>
      <c r="D46" s="49"/>
      <c r="E46" s="48"/>
      <c r="F46" s="48"/>
      <c r="G46" s="48"/>
    </row>
    <row r="47" spans="1:7">
      <c r="A47" s="44"/>
      <c r="C47" s="46"/>
      <c r="D47" s="49"/>
      <c r="E47" s="48"/>
      <c r="F47" s="48"/>
      <c r="G47" s="48"/>
    </row>
    <row r="48" spans="1:7">
      <c r="A48" s="44"/>
      <c r="C48" s="46"/>
      <c r="D48" s="49"/>
      <c r="E48" s="48"/>
      <c r="F48" s="48"/>
      <c r="G48" s="48"/>
    </row>
    <row r="49" spans="1:7">
      <c r="A49" s="44"/>
      <c r="C49" s="46"/>
      <c r="D49" s="49"/>
      <c r="E49" s="48"/>
      <c r="F49" s="48"/>
      <c r="G49" s="48"/>
    </row>
    <row r="50" spans="1:7">
      <c r="A50" s="44"/>
      <c r="C50" s="46"/>
      <c r="D50" s="48"/>
      <c r="E50" s="48"/>
      <c r="F50" s="48"/>
      <c r="G50" s="49"/>
    </row>
    <row r="51" spans="1:7">
      <c r="A51" s="44"/>
      <c r="C51" s="46"/>
      <c r="D51" s="48"/>
      <c r="E51" s="48"/>
      <c r="F51" s="48"/>
      <c r="G51" s="49"/>
    </row>
    <row r="52" spans="1:7">
      <c r="A52" s="44"/>
      <c r="C52" s="46"/>
      <c r="D52" s="48"/>
      <c r="E52" s="48"/>
      <c r="F52" s="48"/>
      <c r="G52" s="49"/>
    </row>
    <row r="53" spans="1:7">
      <c r="A53" s="44"/>
      <c r="C53" s="46"/>
      <c r="D53" s="48"/>
      <c r="E53" s="48"/>
      <c r="F53" s="48"/>
      <c r="G53" s="49"/>
    </row>
    <row r="54" spans="1:7">
      <c r="A54" s="44"/>
      <c r="C54" s="46"/>
      <c r="D54" s="48"/>
      <c r="E54" s="49"/>
      <c r="F54" s="48"/>
      <c r="G54" s="48"/>
    </row>
    <row r="55" spans="1:7">
      <c r="A55" s="44"/>
      <c r="C55" s="46"/>
      <c r="D55" s="48"/>
      <c r="E55" s="49"/>
      <c r="F55" s="48"/>
      <c r="G55" s="48"/>
    </row>
    <row r="56" spans="1:7">
      <c r="A56" s="44"/>
      <c r="C56" s="46"/>
      <c r="D56" s="49"/>
      <c r="E56" s="48"/>
      <c r="F56" s="48"/>
      <c r="G56" s="48"/>
    </row>
    <row r="57" spans="1:7">
      <c r="A57" s="44"/>
      <c r="C57" s="46"/>
      <c r="D57" s="48"/>
      <c r="E57" s="49"/>
      <c r="F57" s="48"/>
      <c r="G57" s="48"/>
    </row>
    <row r="58" spans="1:7">
      <c r="A58" s="44"/>
      <c r="C58" s="46"/>
      <c r="D58" s="50"/>
      <c r="E58" s="50"/>
      <c r="F58" s="48"/>
      <c r="G58" s="50"/>
    </row>
    <row r="59" spans="1:7">
      <c r="A59" s="44"/>
      <c r="C59" s="46"/>
      <c r="D59" s="48"/>
      <c r="E59" s="48"/>
      <c r="F59" s="48"/>
      <c r="G59" s="48"/>
    </row>
    <row r="60" spans="1:7">
      <c r="A60" s="44"/>
      <c r="C60" s="46"/>
      <c r="D60" s="47"/>
      <c r="E60" s="47"/>
      <c r="F60" s="47"/>
      <c r="G60" s="47"/>
    </row>
    <row r="61" spans="1:7">
      <c r="A61" s="44"/>
      <c r="C61" s="46"/>
      <c r="D61" s="48"/>
      <c r="E61" s="48"/>
      <c r="F61" s="48"/>
      <c r="G61" s="48"/>
    </row>
    <row r="62" spans="1:7">
      <c r="A62" s="44"/>
      <c r="C62" s="46"/>
      <c r="D62" s="49"/>
      <c r="E62" s="48"/>
      <c r="F62" s="48"/>
      <c r="G62" s="48"/>
    </row>
    <row r="63" spans="1:7">
      <c r="A63" s="44"/>
      <c r="C63" s="46"/>
      <c r="D63" s="49"/>
      <c r="E63" s="48"/>
      <c r="F63" s="48"/>
      <c r="G63" s="48"/>
    </row>
    <row r="64" spans="1:7">
      <c r="C64" s="46"/>
      <c r="D64" s="48"/>
      <c r="E64" s="48"/>
      <c r="F64" s="48"/>
      <c r="G64" s="49"/>
    </row>
    <row r="65" spans="4:7">
      <c r="D65" s="50"/>
      <c r="E65" s="50"/>
      <c r="F65" s="48"/>
      <c r="G65" s="49"/>
    </row>
    <row r="66" spans="4:7">
      <c r="D66" s="48"/>
      <c r="E66" s="48"/>
      <c r="F66" s="48"/>
      <c r="G66" s="49"/>
    </row>
    <row r="67" spans="4:7">
      <c r="D67" s="47"/>
      <c r="E67" s="47"/>
      <c r="F67" s="47"/>
      <c r="G67" s="47"/>
    </row>
    <row r="68" spans="4:7">
      <c r="D68" s="48"/>
      <c r="E68" s="48"/>
      <c r="F68" s="48"/>
      <c r="G68" s="48"/>
    </row>
    <row r="69" spans="4:7">
      <c r="D69" s="49"/>
      <c r="E69" s="48"/>
      <c r="F69" s="48"/>
      <c r="G69" s="48"/>
    </row>
    <row r="70" spans="4:7">
      <c r="D70" s="49"/>
      <c r="E70" s="48"/>
      <c r="F70" s="48"/>
      <c r="G70" s="48"/>
    </row>
    <row r="71" spans="4:7">
      <c r="D71" s="48"/>
      <c r="E71" s="49"/>
      <c r="F71" s="48"/>
      <c r="G71" s="48"/>
    </row>
    <row r="72" spans="4:7">
      <c r="D72" s="47"/>
      <c r="E72" s="47"/>
      <c r="F72" s="47"/>
      <c r="G72" s="44"/>
    </row>
    <row r="73" spans="4:7">
      <c r="D73" s="47"/>
      <c r="E73" s="47"/>
      <c r="F73" s="51"/>
      <c r="G73" s="47"/>
    </row>
    <row r="74" spans="4:7">
      <c r="D74" s="48"/>
      <c r="E74" s="48"/>
      <c r="F74" s="48"/>
      <c r="G74" s="48"/>
    </row>
  </sheetData>
  <mergeCells count="4">
    <mergeCell ref="B3:B4"/>
    <mergeCell ref="A2:A4"/>
    <mergeCell ref="D2:G3"/>
    <mergeCell ref="H2:K3"/>
  </mergeCells>
  <pageMargins left="0.7" right="0.7" top="0.75" bottom="0.75" header="0.3" footer="0.3"/>
  <pageSetup orientation="portrait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"/>
  <sheetViews>
    <sheetView zoomScale="136" zoomScaleNormal="136" workbookViewId="0">
      <selection activeCell="D10" sqref="D10"/>
    </sheetView>
  </sheetViews>
  <sheetFormatPr defaultColWidth="10" defaultRowHeight="23.25"/>
  <cols>
    <col min="1" max="1" width="31.375" style="74" customWidth="1"/>
    <col min="2" max="2" width="8" style="74" customWidth="1"/>
    <col min="3" max="3" width="9.25" style="74" customWidth="1"/>
    <col min="4" max="4" width="9.5" style="74" customWidth="1"/>
    <col min="5" max="5" width="9.125" style="74" customWidth="1"/>
    <col min="6" max="6" width="11.125" style="78" customWidth="1"/>
    <col min="7" max="7" width="18.25" style="77" customWidth="1"/>
    <col min="8" max="16384" width="10" style="68"/>
  </cols>
  <sheetData>
    <row r="1" spans="1:7" ht="24">
      <c r="A1" s="1385" t="s">
        <v>186</v>
      </c>
      <c r="B1" s="1385"/>
      <c r="C1" s="1385"/>
      <c r="D1" s="1385"/>
      <c r="E1" s="1385"/>
      <c r="F1" s="1385"/>
      <c r="G1" s="1385"/>
    </row>
    <row r="2" spans="1:7" ht="24" customHeight="1">
      <c r="A2" s="70" t="s">
        <v>184</v>
      </c>
      <c r="B2" s="69"/>
      <c r="C2" s="70" t="s">
        <v>200</v>
      </c>
      <c r="D2" s="93"/>
      <c r="E2" s="93"/>
      <c r="F2" s="93"/>
      <c r="G2" s="93"/>
    </row>
    <row r="3" spans="1:7" ht="16.5" customHeight="1">
      <c r="A3" s="1399"/>
      <c r="B3" s="1400"/>
      <c r="C3" s="1401"/>
      <c r="D3" s="1400"/>
      <c r="E3" s="1400"/>
      <c r="F3" s="1400"/>
      <c r="G3" s="1400"/>
    </row>
    <row r="4" spans="1:7" ht="26.25" customHeight="1">
      <c r="A4" s="1381" t="s">
        <v>0</v>
      </c>
      <c r="B4" s="1378" t="s">
        <v>61</v>
      </c>
      <c r="C4" s="1379"/>
      <c r="D4" s="1379"/>
      <c r="E4" s="1379"/>
      <c r="F4" s="1380"/>
      <c r="G4" s="1383" t="s">
        <v>62</v>
      </c>
    </row>
    <row r="5" spans="1:7" ht="24">
      <c r="A5" s="1381"/>
      <c r="B5" s="85" t="s">
        <v>2</v>
      </c>
      <c r="C5" s="85" t="s">
        <v>63</v>
      </c>
      <c r="D5" s="85" t="s">
        <v>64</v>
      </c>
      <c r="E5" s="85" t="s">
        <v>65</v>
      </c>
      <c r="F5" s="86" t="s">
        <v>66</v>
      </c>
      <c r="G5" s="1387"/>
    </row>
    <row r="6" spans="1:7" s="72" customFormat="1" ht="27.75">
      <c r="A6" s="87" t="s">
        <v>21</v>
      </c>
      <c r="B6" s="88">
        <v>6</v>
      </c>
      <c r="C6" s="89" t="e">
        <f>+'ส 1-1-แพทย์'!D11</f>
        <v>#DIV/0!</v>
      </c>
      <c r="D6" s="89">
        <f>+'ส 1-1-แพทย์'!E11</f>
        <v>0</v>
      </c>
      <c r="E6" s="89" t="e">
        <f>+'ส 1-1-แพทย์'!F11</f>
        <v>#DIV/0!</v>
      </c>
      <c r="F6" s="89" t="e">
        <f>+'ส 1-1-แพทย์'!G11</f>
        <v>#DIV/0!</v>
      </c>
      <c r="G6" s="71" t="e">
        <f>IF(F6&lt;1.51,"ต้องปรับปรุงเร่งด่วน",IF(F6&lt;2.51,"ต้องปรับปรุง",IF(F6&lt;3.51,"พอใช้",IF(F6&lt;4.51,"ดี",IF(F6&gt;=4.51,"ดีมาก")))))</f>
        <v>#DIV/0!</v>
      </c>
    </row>
    <row r="7" spans="1:7" s="73" customFormat="1" ht="27.75">
      <c r="A7" s="87" t="s">
        <v>42</v>
      </c>
      <c r="B7" s="88">
        <v>3</v>
      </c>
      <c r="C7" s="89">
        <f>+'ส 1-1-แพทย์'!D16</f>
        <v>5</v>
      </c>
      <c r="D7" s="89">
        <f>+'ส 1-1-แพทย์'!E16</f>
        <v>0</v>
      </c>
      <c r="E7" s="89">
        <f>+'ส 1-1-แพทย์'!F16</f>
        <v>5</v>
      </c>
      <c r="F7" s="89">
        <f>+'ส 1-1-แพทย์'!G16</f>
        <v>3.3333333333333335</v>
      </c>
      <c r="G7" s="71" t="str">
        <f>IF(F7&lt;1.51,"ต้องปรับปรุงเร่งด่วน",IF(F7&lt;2.51,"ต้องปรับปรุง",IF(F7&lt;3.51,"พอใช้",IF(F7&lt;4.51,"ดี",IF(F7&gt;=4.51,"ดีมาก")))))</f>
        <v>พอใช้</v>
      </c>
    </row>
    <row r="8" spans="1:7" s="73" customFormat="1" ht="27.75">
      <c r="A8" s="87" t="s">
        <v>49</v>
      </c>
      <c r="B8" s="88">
        <v>1</v>
      </c>
      <c r="C8" s="89">
        <v>0</v>
      </c>
      <c r="D8" s="89">
        <f>+'ส 1-1-แพทย์'!E19</f>
        <v>0</v>
      </c>
      <c r="E8" s="89">
        <v>0</v>
      </c>
      <c r="F8" s="89">
        <f>+'ส 1-1-แพทย์'!G19</f>
        <v>0</v>
      </c>
      <c r="G8" s="71" t="str">
        <f t="shared" ref="G8:G11" si="0">IF(F8&lt;1.51,"ต้องปรับปรุงเร่งด่วน",IF(F8&lt;2.51,"ต้องปรับปรุง",IF(F8&lt;3.51,"พอใช้",IF(F8&lt;4.51,"ดี",IF(F8&gt;=4.51,"ดีมาก")))))</f>
        <v>ต้องปรับปรุงเร่งด่วน</v>
      </c>
    </row>
    <row r="9" spans="1:7" s="73" customFormat="1" ht="27.75">
      <c r="A9" s="87" t="s">
        <v>52</v>
      </c>
      <c r="B9" s="88">
        <v>1</v>
      </c>
      <c r="C9" s="89">
        <v>0</v>
      </c>
      <c r="D9" s="89">
        <f>+'ส 1-1-แพทย์'!E22</f>
        <v>0</v>
      </c>
      <c r="E9" s="89">
        <v>0</v>
      </c>
      <c r="F9" s="89">
        <f>+'ส 1-1-แพทย์'!G22</f>
        <v>0</v>
      </c>
      <c r="G9" s="71" t="str">
        <f t="shared" si="0"/>
        <v>ต้องปรับปรุงเร่งด่วน</v>
      </c>
    </row>
    <row r="10" spans="1:7" s="73" customFormat="1" ht="27.75">
      <c r="A10" s="90" t="s">
        <v>55</v>
      </c>
      <c r="B10" s="91">
        <v>2</v>
      </c>
      <c r="C10" s="92">
        <v>0</v>
      </c>
      <c r="D10" s="92">
        <f>+'ส 1-1-แพทย์'!E26</f>
        <v>0</v>
      </c>
      <c r="E10" s="92">
        <v>0</v>
      </c>
      <c r="F10" s="92">
        <f>+'ส 1-1-แพทย์'!G26</f>
        <v>0</v>
      </c>
      <c r="G10" s="84" t="str">
        <f t="shared" si="0"/>
        <v>ต้องปรับปรุงเร่งด่วน</v>
      </c>
    </row>
    <row r="11" spans="1:7" ht="24">
      <c r="A11" s="94" t="s">
        <v>67</v>
      </c>
      <c r="B11" s="94">
        <v>13</v>
      </c>
      <c r="C11" s="95" t="e">
        <f>+'ส 1-1-แพทย์'!D27</f>
        <v>#DIV/0!</v>
      </c>
      <c r="D11" s="95">
        <f>+'ส 1-1-แพทย์'!E27</f>
        <v>0</v>
      </c>
      <c r="E11" s="95" t="e">
        <f>+'ส 1-1-แพทย์'!F27</f>
        <v>#DIV/0!</v>
      </c>
      <c r="F11" s="95" t="e">
        <f>+'ส 1-1-แพทย์'!G27</f>
        <v>#DIV/0!</v>
      </c>
      <c r="G11" s="96" t="e">
        <f t="shared" si="0"/>
        <v>#DIV/0!</v>
      </c>
    </row>
    <row r="12" spans="1:7">
      <c r="C12" s="75"/>
      <c r="D12" s="75"/>
      <c r="E12" s="75"/>
      <c r="F12" s="76"/>
    </row>
  </sheetData>
  <sheetProtection password="CEE3" sheet="1" objects="1" scenarios="1"/>
  <mergeCells count="5">
    <mergeCell ref="A1:G1"/>
    <mergeCell ref="A3:G3"/>
    <mergeCell ref="A4:A5"/>
    <mergeCell ref="B4:F4"/>
    <mergeCell ref="G4:G5"/>
  </mergeCells>
  <conditionalFormatting sqref="G6:G11">
    <cfRule type="cellIs" dxfId="870" priority="1" stopIfTrue="1" operator="equal">
      <formula>"ต้องปรับปรุงเร่งด่วน"</formula>
    </cfRule>
    <cfRule type="cellIs" dxfId="869" priority="2" stopIfTrue="1" operator="equal">
      <formula>"ต้องปรับปรุง"</formula>
    </cfRule>
    <cfRule type="cellIs" dxfId="868" priority="3" stopIfTrue="1" operator="equal">
      <formula>"ต้องปรับปรุงเร่งด่วน"</formula>
    </cfRule>
    <cfRule type="cellIs" dxfId="867" priority="4" stopIfTrue="1" operator="equal">
      <formula>"ต้องปรับปรุงเร่งด่วน"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32</vt:i4>
      </vt:variant>
      <vt:variant>
        <vt:lpstr>ช่วงที่มีชื่อ</vt:lpstr>
      </vt:variant>
      <vt:variant>
        <vt:i4>9</vt:i4>
      </vt:variant>
    </vt:vector>
  </HeadingPairs>
  <TitlesOfParts>
    <vt:vector size="41" baseType="lpstr">
      <vt:lpstr>1.เป้าหมาย</vt:lpstr>
      <vt:lpstr>2.1ฐาน_สรุปหลักสูตร_รวม_58.</vt:lpstr>
      <vt:lpstr>2.2สรุปหลักสูตร_อ.1_58</vt:lpstr>
      <vt:lpstr>ผลประเมินหลักสูตร+</vt:lpstr>
      <vt:lpstr>3.1ผลงานคณะ</vt:lpstr>
      <vt:lpstr>3.2วิเคราะห์-คณะ</vt:lpstr>
      <vt:lpstr>ส1-เภสัช</vt:lpstr>
      <vt:lpstr>ส 1-1-เภสัช</vt:lpstr>
      <vt:lpstr>ส1-แพทย์</vt:lpstr>
      <vt:lpstr>ส 1-1-แพทย์</vt:lpstr>
      <vt:lpstr>ส1-พยาบาล</vt:lpstr>
      <vt:lpstr>ส 1-1-พยาบาล</vt:lpstr>
      <vt:lpstr>ส1-วิทย์</vt:lpstr>
      <vt:lpstr>ส 1-1-วิทย์</vt:lpstr>
      <vt:lpstr>ส1-วิศวะ</vt:lpstr>
      <vt:lpstr>ส 1-1-วิศวะ</vt:lpstr>
      <vt:lpstr>ส1-เกษตร</vt:lpstr>
      <vt:lpstr>ส 1-1-เกษตร</vt:lpstr>
      <vt:lpstr>ส1-ศ.ประยุกต์</vt:lpstr>
      <vt:lpstr>ส 1-1-ศ.ประยุกต์</vt:lpstr>
      <vt:lpstr>ส1-ศิลป</vt:lpstr>
      <vt:lpstr>ส 1-1-ศิลป</vt:lpstr>
      <vt:lpstr>ส1-บริหาร</vt:lpstr>
      <vt:lpstr>ส 1-1-บริหาร</vt:lpstr>
      <vt:lpstr>ส1-นิติ</vt:lpstr>
      <vt:lpstr>ส 1-1-นิติ</vt:lpstr>
      <vt:lpstr>ส1-รัฐ</vt:lpstr>
      <vt:lpstr>ส 1-1-รัฐ</vt:lpstr>
      <vt:lpstr>4.1ผลงานสถาบัน</vt:lpstr>
      <vt:lpstr>ส1_ภาพรวมสถาบัน</vt:lpstr>
      <vt:lpstr>ส2-วิเคราะห์สถาบัน</vt:lpstr>
      <vt:lpstr>ส1-ภาพรวม_สถาบัน (2)</vt:lpstr>
      <vt:lpstr>'3.1ผลงานคณะ'!Print_Area</vt:lpstr>
      <vt:lpstr>'4.1ผลงานสถาบัน'!Print_Area</vt:lpstr>
      <vt:lpstr>ส1_ภาพรวมสถาบัน!Print_Area</vt:lpstr>
      <vt:lpstr>'ส1-ภาพรวม_สถาบัน (2)'!Print_Area</vt:lpstr>
      <vt:lpstr>'2.1ฐาน_สรุปหลักสูตร_รวม_58.'!Print_Titles</vt:lpstr>
      <vt:lpstr>'3.1ผลงานคณะ'!Print_Titles</vt:lpstr>
      <vt:lpstr>'4.1ผลงานสถาบัน'!Print_Titles</vt:lpstr>
      <vt:lpstr>ส1_ภาพรวมสถาบัน!Print_Titles</vt:lpstr>
      <vt:lpstr>'ส1-ภาพรวม_สถาบัน (2)'!Print_Titles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rattapon</dc:creator>
  <cp:lastModifiedBy>ubu</cp:lastModifiedBy>
  <cp:lastPrinted>2016-10-20T10:10:24Z</cp:lastPrinted>
  <dcterms:created xsi:type="dcterms:W3CDTF">2015-07-10T03:27:41Z</dcterms:created>
  <dcterms:modified xsi:type="dcterms:W3CDTF">2017-01-17T03:34:50Z</dcterms:modified>
</cp:coreProperties>
</file>